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AF4AB0C-10A8-4C9D-B79E-D33D5212425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5-6 класс" sheetId="7" r:id="rId1"/>
  </sheets>
  <calcPr calcId="191029"/>
  <customWorkbookViews>
    <customWorkbookView name="класс" guid="{5CB6C1EE-F494-473F-9130-A159229CC9AF}" maximized="1" windowWidth="0" windowHeight="0" activeSheetId="0"/>
    <customWorkbookView name="Фильтр 2" guid="{6AEB5FF2-B0CB-4172-A6BC-3F1DB9A2D960}" maximized="1" windowWidth="0" windowHeight="0" activeSheetId="0"/>
    <customWorkbookView name="Фильтр 1" guid="{3845D59F-F669-45E9-87B7-7219D8EC1E2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7" l="1"/>
  <c r="G53" i="7"/>
  <c r="F53" i="7"/>
  <c r="E53" i="7"/>
  <c r="D53" i="7"/>
  <c r="C53" i="7"/>
  <c r="B53" i="7"/>
  <c r="A53" i="7"/>
  <c r="H52" i="7"/>
  <c r="G52" i="7"/>
  <c r="F52" i="7"/>
  <c r="E52" i="7"/>
  <c r="D52" i="7"/>
  <c r="C52" i="7"/>
  <c r="B52" i="7"/>
  <c r="A52" i="7"/>
  <c r="H51" i="7"/>
  <c r="G51" i="7"/>
  <c r="F51" i="7"/>
  <c r="E51" i="7"/>
  <c r="D51" i="7"/>
  <c r="C51" i="7"/>
  <c r="B51" i="7"/>
  <c r="A51" i="7"/>
  <c r="H50" i="7"/>
  <c r="G50" i="7"/>
  <c r="F50" i="7"/>
  <c r="E50" i="7"/>
  <c r="D50" i="7"/>
  <c r="C50" i="7"/>
  <c r="B50" i="7"/>
  <c r="A50" i="7"/>
  <c r="H49" i="7"/>
  <c r="G49" i="7"/>
  <c r="F49" i="7"/>
  <c r="E49" i="7"/>
  <c r="D49" i="7"/>
  <c r="C49" i="7"/>
  <c r="B49" i="7"/>
  <c r="A49" i="7"/>
  <c r="H48" i="7"/>
  <c r="G48" i="7"/>
  <c r="F48" i="7"/>
  <c r="E48" i="7"/>
  <c r="D48" i="7"/>
  <c r="C48" i="7"/>
  <c r="B48" i="7"/>
  <c r="A48" i="7"/>
  <c r="H47" i="7"/>
  <c r="G47" i="7"/>
  <c r="F47" i="7"/>
  <c r="E47" i="7"/>
  <c r="D47" i="7"/>
  <c r="C47" i="7"/>
  <c r="B47" i="7"/>
  <c r="A47" i="7"/>
  <c r="H46" i="7"/>
  <c r="G46" i="7"/>
  <c r="F46" i="7"/>
  <c r="E46" i="7"/>
  <c r="D46" i="7"/>
  <c r="C46" i="7"/>
  <c r="B46" i="7"/>
  <c r="A46" i="7"/>
  <c r="H45" i="7"/>
  <c r="G45" i="7"/>
  <c r="F45" i="7"/>
  <c r="E45" i="7"/>
  <c r="D45" i="7"/>
  <c r="C45" i="7"/>
  <c r="B45" i="7"/>
  <c r="A45" i="7"/>
  <c r="H44" i="7"/>
  <c r="G44" i="7"/>
  <c r="F44" i="7"/>
  <c r="E44" i="7"/>
  <c r="D44" i="7"/>
  <c r="C44" i="7"/>
  <c r="B44" i="7"/>
  <c r="A44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A36" i="7"/>
  <c r="H35" i="7"/>
  <c r="G35" i="7"/>
  <c r="F35" i="7"/>
  <c r="E35" i="7"/>
  <c r="D35" i="7"/>
  <c r="C35" i="7"/>
  <c r="B35" i="7"/>
  <c r="A35" i="7"/>
  <c r="H34" i="7"/>
  <c r="G34" i="7"/>
  <c r="F34" i="7"/>
  <c r="E34" i="7"/>
  <c r="D34" i="7"/>
  <c r="C34" i="7"/>
  <c r="B34" i="7"/>
  <c r="A34" i="7"/>
  <c r="H33" i="7"/>
  <c r="G33" i="7"/>
  <c r="F33" i="7"/>
  <c r="E33" i="7"/>
  <c r="D33" i="7"/>
  <c r="C33" i="7"/>
  <c r="B33" i="7"/>
  <c r="A33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G29" i="7"/>
  <c r="F29" i="7"/>
  <c r="E29" i="7"/>
  <c r="D29" i="7"/>
  <c r="C29" i="7"/>
  <c r="B29" i="7"/>
  <c r="A29" i="7"/>
  <c r="H28" i="7"/>
  <c r="G28" i="7"/>
  <c r="F28" i="7"/>
  <c r="E28" i="7"/>
  <c r="D28" i="7"/>
  <c r="C28" i="7"/>
  <c r="B28" i="7"/>
  <c r="A28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G8" i="7"/>
  <c r="F8" i="7"/>
  <c r="E8" i="7"/>
  <c r="D8" i="7"/>
  <c r="C8" i="7"/>
  <c r="B8" i="7"/>
  <c r="A8" i="7"/>
  <c r="H7" i="7"/>
  <c r="G7" i="7"/>
  <c r="F7" i="7"/>
  <c r="E7" i="7"/>
  <c r="D7" i="7"/>
  <c r="C7" i="7"/>
  <c r="B7" i="7"/>
  <c r="A7" i="7"/>
  <c r="H6" i="7"/>
  <c r="G6" i="7"/>
  <c r="F6" i="7"/>
  <c r="E6" i="7"/>
  <c r="D6" i="7"/>
  <c r="C6" i="7"/>
  <c r="B6" i="7"/>
  <c r="A6" i="7"/>
  <c r="H5" i="7"/>
  <c r="G5" i="7"/>
  <c r="F5" i="7"/>
  <c r="E5" i="7"/>
  <c r="D5" i="7"/>
  <c r="C5" i="7"/>
  <c r="B5" i="7"/>
  <c r="A5" i="7"/>
  <c r="H4" i="7"/>
  <c r="G4" i="7"/>
  <c r="F4" i="7"/>
  <c r="E4" i="7"/>
  <c r="D4" i="7"/>
  <c r="C4" i="7"/>
  <c r="B4" i="7"/>
  <c r="A4" i="7"/>
  <c r="H3" i="7"/>
  <c r="G3" i="7"/>
  <c r="F3" i="7"/>
  <c r="E3" i="7"/>
  <c r="D3" i="7"/>
  <c r="C3" i="7"/>
  <c r="B3" i="7"/>
  <c r="A3" i="7"/>
  <c r="H2" i="7"/>
  <c r="G2" i="7"/>
  <c r="F2" i="7"/>
  <c r="E2" i="7"/>
  <c r="D2" i="7"/>
  <c r="C2" i="7"/>
  <c r="B2" i="7"/>
  <c r="A2" i="7"/>
  <c r="H1" i="7"/>
  <c r="G1" i="7"/>
  <c r="F1" i="7"/>
  <c r="E1" i="7"/>
  <c r="D1" i="7"/>
  <c r="C1" i="7"/>
  <c r="B1" i="7"/>
  <c r="A1" i="7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5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4" max="4" width="18.73046875" customWidth="1"/>
    <col min="6" max="6" width="21.265625" customWidth="1"/>
    <col min="7" max="7" width="24.46484375" customWidth="1"/>
  </cols>
  <sheetData>
    <row r="1" spans="1:26" ht="15.75" customHeight="1" x14ac:dyDescent="0.4">
      <c r="A1" s="2" t="str">
        <f ca="1">IFERROR(__xludf.DUMMYFUNCTION("QUERY(
  {
    'Лист1'!A:H,
    ARRAYFORMULA(
      IF('Лист1'!F:F=""Звание"",""Порядок"",
      IF('Лист1'!F:F=""Победитель"",1,
      IF('Лист1'!F:F=""Призер 1 степени"",2,
      IF('Лист1'!F:F=""Призер 2 степени"",3,
      IF('Лист1'!F:F=""Призер 3 сте"&amp;"пени"",4,
      IF('Лист1'!F:F=""Участник"",5,99))))))
    )
  },
  ""select Col1,Col2,Col3,Col4,Col5,Col6,Col7,Col8 
   where Col3 = '5 класс' or Col3 = '6 класс' 
   order by Col9 asc, Col5 desc
   label 
   Col1 'Фамилия',
   Col2 'Имя',
   Col3 'Класс"&amp;"',
   Col4 'Лига',
   Col5 'Балл',
   Col6 'Звание',
   Col7 'Школа',
   Col8 'Город'"",
  1
)"),"Фамилия")</f>
        <v>Фамилия</v>
      </c>
      <c r="B1" s="2" t="str">
        <f ca="1">IFERROR(__xludf.DUMMYFUNCTION("""COMPUTED_VALUE"""),"Имя")</f>
        <v>Имя</v>
      </c>
      <c r="C1" s="2" t="str">
        <f ca="1">IFERROR(__xludf.DUMMYFUNCTION("""COMPUTED_VALUE"""),"Класс")</f>
        <v>Класс</v>
      </c>
      <c r="D1" s="2" t="str">
        <f ca="1">IFERROR(__xludf.DUMMYFUNCTION("""COMPUTED_VALUE"""),"Лига")</f>
        <v>Лига</v>
      </c>
      <c r="E1" s="2" t="str">
        <f ca="1">IFERROR(__xludf.DUMMYFUNCTION("""COMPUTED_VALUE"""),"Балл")</f>
        <v>Балл</v>
      </c>
      <c r="F1" s="2" t="str">
        <f ca="1">IFERROR(__xludf.DUMMYFUNCTION("""COMPUTED_VALUE"""),"Звание")</f>
        <v>Звание</v>
      </c>
      <c r="G1" s="2" t="str">
        <f ca="1">IFERROR(__xludf.DUMMYFUNCTION("""COMPUTED_VALUE"""),"Школа")</f>
        <v>Школа</v>
      </c>
      <c r="H1" s="2" t="str">
        <f ca="1">IFERROR(__xludf.DUMMYFUNCTION("""COMPUTED_VALUE"""),"Город")</f>
        <v>Город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 t="str">
        <f ca="1">IFERROR(__xludf.DUMMYFUNCTION("""COMPUTED_VALUE"""),"Цыбина")</f>
        <v>Цыбина</v>
      </c>
      <c r="B2" s="1" t="str">
        <f ca="1">IFERROR(__xludf.DUMMYFUNCTION("""COMPUTED_VALUE"""),"Алиса")</f>
        <v>Алиса</v>
      </c>
      <c r="C2" s="1" t="str">
        <f ca="1">IFERROR(__xludf.DUMMYFUNCTION("""COMPUTED_VALUE"""),"6 класс")</f>
        <v>6 класс</v>
      </c>
      <c r="D2" s="1" t="str">
        <f ca="1">IFERROR(__xludf.DUMMYFUNCTION("""COMPUTED_VALUE"""),"Расширенная лига")</f>
        <v>Расширенная лига</v>
      </c>
      <c r="E2" s="1">
        <f ca="1">IFERROR(__xludf.DUMMYFUNCTION("""COMPUTED_VALUE"""),23)</f>
        <v>23</v>
      </c>
      <c r="F2" s="1" t="str">
        <f ca="1">IFERROR(__xludf.DUMMYFUNCTION("""COMPUTED_VALUE"""),"Победитель")</f>
        <v>Победитель</v>
      </c>
      <c r="G2" s="1" t="str">
        <f ca="1">IFERROR(__xludf.DUMMYFUNCTION("""COMPUTED_VALUE"""),"ГБОУ УР ЭМЛи №29")</f>
        <v>ГБОУ УР ЭМЛи №29</v>
      </c>
      <c r="H2" s="1" t="str">
        <f ca="1">IFERROR(__xludf.DUMMYFUNCTION("""COMPUTED_VALUE"""),"г.Ижевск")</f>
        <v>г.Ижевск</v>
      </c>
    </row>
    <row r="3" spans="1:26" x14ac:dyDescent="0.35">
      <c r="A3" s="1" t="str">
        <f ca="1">IFERROR(__xludf.DUMMYFUNCTION("""COMPUTED_VALUE"""),"Баталова")</f>
        <v>Баталова</v>
      </c>
      <c r="B3" s="1" t="str">
        <f ca="1">IFERROR(__xludf.DUMMYFUNCTION("""COMPUTED_VALUE"""),"Софья")</f>
        <v>Софья</v>
      </c>
      <c r="C3" s="1" t="str">
        <f ca="1">IFERROR(__xludf.DUMMYFUNCTION("""COMPUTED_VALUE"""),"5 класс")</f>
        <v>5 класс</v>
      </c>
      <c r="D3" s="1" t="str">
        <f ca="1">IFERROR(__xludf.DUMMYFUNCTION("""COMPUTED_VALUE"""),"Расширенная лига")</f>
        <v>Расширенная лига</v>
      </c>
      <c r="E3" s="1">
        <f ca="1">IFERROR(__xludf.DUMMYFUNCTION("""COMPUTED_VALUE"""),20)</f>
        <v>20</v>
      </c>
      <c r="F3" s="1" t="str">
        <f ca="1">IFERROR(__xludf.DUMMYFUNCTION("""COMPUTED_VALUE"""),"Победитель")</f>
        <v>Победитель</v>
      </c>
      <c r="G3" s="1" t="str">
        <f ca="1">IFERROR(__xludf.DUMMYFUNCTION("""COMPUTED_VALUE"""),"МБОУ ИЕГЛ ""Школа-30""")</f>
        <v>МБОУ ИЕГЛ "Школа-30"</v>
      </c>
      <c r="H3" s="1" t="str">
        <f ca="1">IFERROR(__xludf.DUMMYFUNCTION("""COMPUTED_VALUE"""),"г.Ижевск")</f>
        <v>г.Ижевск</v>
      </c>
    </row>
    <row r="4" spans="1:26" x14ac:dyDescent="0.35">
      <c r="A4" s="1" t="str">
        <f ca="1">IFERROR(__xludf.DUMMYFUNCTION("""COMPUTED_VALUE"""),"Кузнецов")</f>
        <v>Кузнецов</v>
      </c>
      <c r="B4" s="1" t="str">
        <f ca="1">IFERROR(__xludf.DUMMYFUNCTION("""COMPUTED_VALUE"""),"Владислав")</f>
        <v>Владислав</v>
      </c>
      <c r="C4" s="1" t="str">
        <f ca="1">IFERROR(__xludf.DUMMYFUNCTION("""COMPUTED_VALUE"""),"6 класс")</f>
        <v>6 класс</v>
      </c>
      <c r="D4" s="1" t="str">
        <f ca="1">IFERROR(__xludf.DUMMYFUNCTION("""COMPUTED_VALUE"""),"Расширенная лига")</f>
        <v>Расширенная лига</v>
      </c>
      <c r="E4" s="1">
        <f ca="1">IFERROR(__xludf.DUMMYFUNCTION("""COMPUTED_VALUE"""),21)</f>
        <v>21</v>
      </c>
      <c r="F4" s="1" t="str">
        <f ca="1">IFERROR(__xludf.DUMMYFUNCTION("""COMPUTED_VALUE"""),"Призер 1 степени")</f>
        <v>Призер 1 степени</v>
      </c>
      <c r="G4" s="1" t="str">
        <f ca="1">IFERROR(__xludf.DUMMYFUNCTION("""COMPUTED_VALUE"""),"ГБОУ УР Лицей №41")</f>
        <v>ГБОУ УР Лицей №41</v>
      </c>
      <c r="H4" s="1" t="str">
        <f ca="1">IFERROR(__xludf.DUMMYFUNCTION("""COMPUTED_VALUE"""),"г.Ижевск")</f>
        <v>г.Ижевск</v>
      </c>
    </row>
    <row r="5" spans="1:26" x14ac:dyDescent="0.35">
      <c r="A5" s="1" t="str">
        <f ca="1">IFERROR(__xludf.DUMMYFUNCTION("""COMPUTED_VALUE"""),"Куюмчев")</f>
        <v>Куюмчев</v>
      </c>
      <c r="B5" s="1" t="str">
        <f ca="1">IFERROR(__xludf.DUMMYFUNCTION("""COMPUTED_VALUE"""),"Андрей")</f>
        <v>Андрей</v>
      </c>
      <c r="C5" s="1" t="str">
        <f ca="1">IFERROR(__xludf.DUMMYFUNCTION("""COMPUTED_VALUE"""),"6 класс")</f>
        <v>6 класс</v>
      </c>
      <c r="D5" s="1" t="str">
        <f ca="1">IFERROR(__xludf.DUMMYFUNCTION("""COMPUTED_VALUE"""),"Расширенная лига")</f>
        <v>Расширенная лига</v>
      </c>
      <c r="E5" s="1">
        <f ca="1">IFERROR(__xludf.DUMMYFUNCTION("""COMPUTED_VALUE"""),21)</f>
        <v>21</v>
      </c>
      <c r="F5" s="1" t="str">
        <f ca="1">IFERROR(__xludf.DUMMYFUNCTION("""COMPUTED_VALUE"""),"Призер 1 степени")</f>
        <v>Призер 1 степени</v>
      </c>
      <c r="G5" s="1" t="str">
        <f ca="1">IFERROR(__xludf.DUMMYFUNCTION("""COMPUTED_VALUE"""),"ГБОУ УР ЭМЛи №29")</f>
        <v>ГБОУ УР ЭМЛи №29</v>
      </c>
      <c r="H5" s="1" t="str">
        <f ca="1">IFERROR(__xludf.DUMMYFUNCTION("""COMPUTED_VALUE"""),"г.Ижевск")</f>
        <v>г.Ижевск</v>
      </c>
    </row>
    <row r="6" spans="1:26" x14ac:dyDescent="0.35">
      <c r="A6" s="1" t="str">
        <f ca="1">IFERROR(__xludf.DUMMYFUNCTION("""COMPUTED_VALUE"""),"Ценёв")</f>
        <v>Ценёв</v>
      </c>
      <c r="B6" s="1" t="str">
        <f ca="1">IFERROR(__xludf.DUMMYFUNCTION("""COMPUTED_VALUE"""),"Григорий")</f>
        <v>Григорий</v>
      </c>
      <c r="C6" s="1" t="str">
        <f ca="1">IFERROR(__xludf.DUMMYFUNCTION("""COMPUTED_VALUE"""),"6 класс")</f>
        <v>6 класс</v>
      </c>
      <c r="D6" s="1" t="str">
        <f ca="1">IFERROR(__xludf.DUMMYFUNCTION("""COMPUTED_VALUE"""),"Расширенная лига")</f>
        <v>Расширенная лига</v>
      </c>
      <c r="E6" s="1">
        <f ca="1">IFERROR(__xludf.DUMMYFUNCTION("""COMPUTED_VALUE"""),21)</f>
        <v>21</v>
      </c>
      <c r="F6" s="1" t="str">
        <f ca="1">IFERROR(__xludf.DUMMYFUNCTION("""COMPUTED_VALUE"""),"Призер 1 степени")</f>
        <v>Призер 1 степени</v>
      </c>
      <c r="G6" s="1" t="str">
        <f ca="1">IFERROR(__xludf.DUMMYFUNCTION("""COMPUTED_VALUE"""),"МБОУ ИЕГЛ ""Школа-30""")</f>
        <v>МБОУ ИЕГЛ "Школа-30"</v>
      </c>
      <c r="H6" s="1" t="str">
        <f ca="1">IFERROR(__xludf.DUMMYFUNCTION("""COMPUTED_VALUE"""),"г.Ижевск")</f>
        <v>г.Ижевск</v>
      </c>
    </row>
    <row r="7" spans="1:26" x14ac:dyDescent="0.35">
      <c r="A7" s="1" t="str">
        <f ca="1">IFERROR(__xludf.DUMMYFUNCTION("""COMPUTED_VALUE"""),"Комаров")</f>
        <v>Комаров</v>
      </c>
      <c r="B7" s="1" t="str">
        <f ca="1">IFERROR(__xludf.DUMMYFUNCTION("""COMPUTED_VALUE"""),"Даниил")</f>
        <v>Даниил</v>
      </c>
      <c r="C7" s="1" t="str">
        <f ca="1">IFERROR(__xludf.DUMMYFUNCTION("""COMPUTED_VALUE"""),"5 класс")</f>
        <v>5 класс</v>
      </c>
      <c r="D7" s="1" t="str">
        <f ca="1">IFERROR(__xludf.DUMMYFUNCTION("""COMPUTED_VALUE"""),"Базовая лига")</f>
        <v>Базовая лига</v>
      </c>
      <c r="E7" s="1">
        <f ca="1">IFERROR(__xludf.DUMMYFUNCTION("""COMPUTED_VALUE"""),10)</f>
        <v>10</v>
      </c>
      <c r="F7" s="1" t="str">
        <f ca="1">IFERROR(__xludf.DUMMYFUNCTION("""COMPUTED_VALUE"""),"Призер 1 степени")</f>
        <v>Призер 1 степени</v>
      </c>
      <c r="G7" s="1" t="str">
        <f ca="1">IFERROR(__xludf.DUMMYFUNCTION("""COMPUTED_VALUE"""),"ГБОУ УР ЭМЛи №29")</f>
        <v>ГБОУ УР ЭМЛи №29</v>
      </c>
      <c r="H7" s="1" t="str">
        <f ca="1">IFERROR(__xludf.DUMMYFUNCTION("""COMPUTED_VALUE"""),"г.Ижевск")</f>
        <v>г.Ижевск</v>
      </c>
    </row>
    <row r="8" spans="1:26" x14ac:dyDescent="0.35">
      <c r="A8" s="1" t="str">
        <f ca="1">IFERROR(__xludf.DUMMYFUNCTION("""COMPUTED_VALUE"""),"Гришин")</f>
        <v>Гришин</v>
      </c>
      <c r="B8" s="1" t="str">
        <f ca="1">IFERROR(__xludf.DUMMYFUNCTION("""COMPUTED_VALUE"""),"Дмитрий")</f>
        <v>Дмитрий</v>
      </c>
      <c r="C8" s="1" t="str">
        <f ca="1">IFERROR(__xludf.DUMMYFUNCTION("""COMPUTED_VALUE"""),"6 класс")</f>
        <v>6 класс</v>
      </c>
      <c r="D8" s="1" t="str">
        <f ca="1">IFERROR(__xludf.DUMMYFUNCTION("""COMPUTED_VALUE"""),"Базовая лига")</f>
        <v>Базовая лига</v>
      </c>
      <c r="E8" s="1">
        <f ca="1">IFERROR(__xludf.DUMMYFUNCTION("""COMPUTED_VALUE"""),8)</f>
        <v>8</v>
      </c>
      <c r="F8" s="1" t="str">
        <f ca="1">IFERROR(__xludf.DUMMYFUNCTION("""COMPUTED_VALUE"""),"Призер 1 степени")</f>
        <v>Призер 1 степени</v>
      </c>
      <c r="G8" s="1" t="str">
        <f ca="1">IFERROR(__xludf.DUMMYFUNCTION("""COMPUTED_VALUE"""),"МБОУ СОШ №90")</f>
        <v>МБОУ СОШ №90</v>
      </c>
      <c r="H8" s="1" t="str">
        <f ca="1">IFERROR(__xludf.DUMMYFUNCTION("""COMPUTED_VALUE"""),"г.Ижевск")</f>
        <v>г.Ижевск</v>
      </c>
    </row>
    <row r="9" spans="1:26" x14ac:dyDescent="0.35">
      <c r="A9" s="1" t="str">
        <f ca="1">IFERROR(__xludf.DUMMYFUNCTION("""COMPUTED_VALUE"""),"Никулина")</f>
        <v>Никулина</v>
      </c>
      <c r="B9" s="1" t="str">
        <f ca="1">IFERROR(__xludf.DUMMYFUNCTION("""COMPUTED_VALUE"""),"Алиса")</f>
        <v>Алиса</v>
      </c>
      <c r="C9" s="1" t="str">
        <f ca="1">IFERROR(__xludf.DUMMYFUNCTION("""COMPUTED_VALUE"""),"6 класс")</f>
        <v>6 класс</v>
      </c>
      <c r="D9" s="1" t="str">
        <f ca="1">IFERROR(__xludf.DUMMYFUNCTION("""COMPUTED_VALUE"""),"Базовая лига")</f>
        <v>Базовая лига</v>
      </c>
      <c r="E9" s="1">
        <f ca="1">IFERROR(__xludf.DUMMYFUNCTION("""COMPUTED_VALUE"""),8)</f>
        <v>8</v>
      </c>
      <c r="F9" s="1" t="str">
        <f ca="1">IFERROR(__xludf.DUMMYFUNCTION("""COMPUTED_VALUE"""),"Призер 1 степени")</f>
        <v>Призер 1 степени</v>
      </c>
      <c r="G9" s="1" t="str">
        <f ca="1">IFERROR(__xludf.DUMMYFUNCTION("""COMPUTED_VALUE"""),"МБОУ СОШ №78")</f>
        <v>МБОУ СОШ №78</v>
      </c>
      <c r="H9" s="1" t="str">
        <f ca="1">IFERROR(__xludf.DUMMYFUNCTION("""COMPUTED_VALUE"""),"г.Ижевск")</f>
        <v>г.Ижевск</v>
      </c>
    </row>
    <row r="10" spans="1:26" x14ac:dyDescent="0.35">
      <c r="A10" s="1" t="str">
        <f ca="1">IFERROR(__xludf.DUMMYFUNCTION("""COMPUTED_VALUE"""),"Ананин")</f>
        <v>Ананин</v>
      </c>
      <c r="B10" s="1" t="str">
        <f ca="1">IFERROR(__xludf.DUMMYFUNCTION("""COMPUTED_VALUE"""),"Иван")</f>
        <v>Иван</v>
      </c>
      <c r="C10" s="1" t="str">
        <f ca="1">IFERROR(__xludf.DUMMYFUNCTION("""COMPUTED_VALUE"""),"6 класс")</f>
        <v>6 класс</v>
      </c>
      <c r="D10" s="1" t="str">
        <f ca="1">IFERROR(__xludf.DUMMYFUNCTION("""COMPUTED_VALUE"""),"Расширенная лига")</f>
        <v>Расширенная лига</v>
      </c>
      <c r="E10" s="1">
        <f ca="1">IFERROR(__xludf.DUMMYFUNCTION("""COMPUTED_VALUE"""),20)</f>
        <v>20</v>
      </c>
      <c r="F10" s="1" t="str">
        <f ca="1">IFERROR(__xludf.DUMMYFUNCTION("""COMPUTED_VALUE"""),"Призер 2 степени")</f>
        <v>Призер 2 степени</v>
      </c>
      <c r="G10" s="1" t="str">
        <f ca="1">IFERROR(__xludf.DUMMYFUNCTION("""COMPUTED_VALUE"""),"ГБОУ УР ЭМЛи №29")</f>
        <v>ГБОУ УР ЭМЛи №29</v>
      </c>
      <c r="H10" s="1" t="str">
        <f ca="1">IFERROR(__xludf.DUMMYFUNCTION("""COMPUTED_VALUE"""),"г.Ижевск")</f>
        <v>г.Ижевск</v>
      </c>
    </row>
    <row r="11" spans="1:26" x14ac:dyDescent="0.35">
      <c r="A11" s="1" t="str">
        <f ca="1">IFERROR(__xludf.DUMMYFUNCTION("""COMPUTED_VALUE"""),"Васильев")</f>
        <v>Васильев</v>
      </c>
      <c r="B11" s="1" t="str">
        <f ca="1">IFERROR(__xludf.DUMMYFUNCTION("""COMPUTED_VALUE"""),"Константин")</f>
        <v>Константин</v>
      </c>
      <c r="C11" s="1" t="str">
        <f ca="1">IFERROR(__xludf.DUMMYFUNCTION("""COMPUTED_VALUE"""),"6 класс")</f>
        <v>6 класс</v>
      </c>
      <c r="D11" s="1" t="str">
        <f ca="1">IFERROR(__xludf.DUMMYFUNCTION("""COMPUTED_VALUE"""),"Расширенная лига")</f>
        <v>Расширенная лига</v>
      </c>
      <c r="E11" s="1">
        <f ca="1">IFERROR(__xludf.DUMMYFUNCTION("""COMPUTED_VALUE"""),19)</f>
        <v>19</v>
      </c>
      <c r="F11" s="1" t="str">
        <f ca="1">IFERROR(__xludf.DUMMYFUNCTION("""COMPUTED_VALUE"""),"Призер 2 степени")</f>
        <v>Призер 2 степени</v>
      </c>
      <c r="G11" s="1" t="str">
        <f ca="1">IFERROR(__xludf.DUMMYFUNCTION("""COMPUTED_VALUE"""),"МБОУ ФМЛ")</f>
        <v>МБОУ ФМЛ</v>
      </c>
      <c r="H11" s="1" t="str">
        <f ca="1">IFERROR(__xludf.DUMMYFUNCTION("""COMPUTED_VALUE"""),"г.Глазов")</f>
        <v>г.Глазов</v>
      </c>
    </row>
    <row r="12" spans="1:26" x14ac:dyDescent="0.35">
      <c r="A12" s="1" t="str">
        <f ca="1">IFERROR(__xludf.DUMMYFUNCTION("""COMPUTED_VALUE"""),"Ситников")</f>
        <v>Ситников</v>
      </c>
      <c r="B12" s="1" t="str">
        <f ca="1">IFERROR(__xludf.DUMMYFUNCTION("""COMPUTED_VALUE"""),"Андрей")</f>
        <v>Андрей</v>
      </c>
      <c r="C12" s="1" t="str">
        <f ca="1">IFERROR(__xludf.DUMMYFUNCTION("""COMPUTED_VALUE"""),"5 класс")</f>
        <v>5 класс</v>
      </c>
      <c r="D12" s="1" t="str">
        <f ca="1">IFERROR(__xludf.DUMMYFUNCTION("""COMPUTED_VALUE"""),"Расширенная лига")</f>
        <v>Расширенная лига</v>
      </c>
      <c r="E12" s="1">
        <f ca="1">IFERROR(__xludf.DUMMYFUNCTION("""COMPUTED_VALUE"""),15)</f>
        <v>15</v>
      </c>
      <c r="F12" s="1" t="str">
        <f ca="1">IFERROR(__xludf.DUMMYFUNCTION("""COMPUTED_VALUE"""),"Призер 2 степени")</f>
        <v>Призер 2 степени</v>
      </c>
      <c r="G12" s="1" t="str">
        <f ca="1">IFERROR(__xludf.DUMMYFUNCTION("""COMPUTED_VALUE"""),"МБОУ ИЕГЛ ""Школа-30""")</f>
        <v>МБОУ ИЕГЛ "Школа-30"</v>
      </c>
      <c r="H12" s="1" t="str">
        <f ca="1">IFERROR(__xludf.DUMMYFUNCTION("""COMPUTED_VALUE"""),"г.Ижевск")</f>
        <v>г.Ижевск</v>
      </c>
    </row>
    <row r="13" spans="1:26" x14ac:dyDescent="0.35">
      <c r="A13" s="1" t="str">
        <f ca="1">IFERROR(__xludf.DUMMYFUNCTION("""COMPUTED_VALUE"""),"Кузьмина")</f>
        <v>Кузьмина</v>
      </c>
      <c r="B13" s="1" t="str">
        <f ca="1">IFERROR(__xludf.DUMMYFUNCTION("""COMPUTED_VALUE"""),"Наталья")</f>
        <v>Наталья</v>
      </c>
      <c r="C13" s="1" t="str">
        <f ca="1">IFERROR(__xludf.DUMMYFUNCTION("""COMPUTED_VALUE"""),"6 класс")</f>
        <v>6 класс</v>
      </c>
      <c r="D13" s="1" t="str">
        <f ca="1">IFERROR(__xludf.DUMMYFUNCTION("""COMPUTED_VALUE"""),"Базовая лига")</f>
        <v>Базовая лига</v>
      </c>
      <c r="E13" s="1">
        <f ca="1">IFERROR(__xludf.DUMMYFUNCTION("""COMPUTED_VALUE"""),7)</f>
        <v>7</v>
      </c>
      <c r="F13" s="1" t="str">
        <f ca="1">IFERROR(__xludf.DUMMYFUNCTION("""COMPUTED_VALUE"""),"Призер 2 степени")</f>
        <v>Призер 2 степени</v>
      </c>
      <c r="G13" s="1" t="str">
        <f ca="1">IFERROR(__xludf.DUMMYFUNCTION("""COMPUTED_VALUE"""),"МБОУ СОШ №17")</f>
        <v>МБОУ СОШ №17</v>
      </c>
      <c r="H13" s="1" t="str">
        <f ca="1">IFERROR(__xludf.DUMMYFUNCTION("""COMPUTED_VALUE"""),"г.Воткинск")</f>
        <v>г.Воткинск</v>
      </c>
    </row>
    <row r="14" spans="1:26" x14ac:dyDescent="0.35">
      <c r="A14" s="1" t="str">
        <f ca="1">IFERROR(__xludf.DUMMYFUNCTION("""COMPUTED_VALUE"""),"Пресняков")</f>
        <v>Пресняков</v>
      </c>
      <c r="B14" s="1" t="str">
        <f ca="1">IFERROR(__xludf.DUMMYFUNCTION("""COMPUTED_VALUE"""),"Дмитрий")</f>
        <v>Дмитрий</v>
      </c>
      <c r="C14" s="1" t="str">
        <f ca="1">IFERROR(__xludf.DUMMYFUNCTION("""COMPUTED_VALUE"""),"5 класс")</f>
        <v>5 класс</v>
      </c>
      <c r="D14" s="1" t="str">
        <f ca="1">IFERROR(__xludf.DUMMYFUNCTION("""COMPUTED_VALUE"""),"Расширенная лига")</f>
        <v>Расширенная лига</v>
      </c>
      <c r="E14" s="1">
        <f ca="1">IFERROR(__xludf.DUMMYFUNCTION("""COMPUTED_VALUE"""),14)</f>
        <v>14</v>
      </c>
      <c r="F14" s="1" t="str">
        <f ca="1">IFERROR(__xludf.DUMMYFUNCTION("""COMPUTED_VALUE"""),"Призер 3 степени")</f>
        <v>Призер 3 степени</v>
      </c>
      <c r="G14" s="1" t="str">
        <f ca="1">IFERROR(__xludf.DUMMYFUNCTION("""COMPUTED_VALUE"""),"ГБОУ УР ЭМЛи №29")</f>
        <v>ГБОУ УР ЭМЛи №29</v>
      </c>
      <c r="H14" s="1" t="str">
        <f ca="1">IFERROR(__xludf.DUMMYFUNCTION("""COMPUTED_VALUE"""),"г.Ижевск")</f>
        <v>г.Ижевск</v>
      </c>
    </row>
    <row r="15" spans="1:26" x14ac:dyDescent="0.35">
      <c r="A15" s="1" t="str">
        <f ca="1">IFERROR(__xludf.DUMMYFUNCTION("""COMPUTED_VALUE"""),"Филиппов")</f>
        <v>Филиппов</v>
      </c>
      <c r="B15" s="1" t="str">
        <f ca="1">IFERROR(__xludf.DUMMYFUNCTION("""COMPUTED_VALUE"""),"Денис")</f>
        <v>Денис</v>
      </c>
      <c r="C15" s="1" t="str">
        <f ca="1">IFERROR(__xludf.DUMMYFUNCTION("""COMPUTED_VALUE"""),"5 класс")</f>
        <v>5 класс</v>
      </c>
      <c r="D15" s="1" t="str">
        <f ca="1">IFERROR(__xludf.DUMMYFUNCTION("""COMPUTED_VALUE"""),"Расширенная лига")</f>
        <v>Расширенная лига</v>
      </c>
      <c r="E15" s="1">
        <f ca="1">IFERROR(__xludf.DUMMYFUNCTION("""COMPUTED_VALUE"""),14)</f>
        <v>14</v>
      </c>
      <c r="F15" s="1" t="str">
        <f ca="1">IFERROR(__xludf.DUMMYFUNCTION("""COMPUTED_VALUE"""),"Призер 3 степени")</f>
        <v>Призер 3 степени</v>
      </c>
      <c r="G15" s="1" t="str">
        <f ca="1">IFERROR(__xludf.DUMMYFUNCTION("""COMPUTED_VALUE"""),"МБОУ ИТ-лицей №24")</f>
        <v>МБОУ ИТ-лицей №24</v>
      </c>
      <c r="H15" s="1" t="str">
        <f ca="1">IFERROR(__xludf.DUMMYFUNCTION("""COMPUTED_VALUE"""),"г.Ижевск")</f>
        <v>г.Ижевск</v>
      </c>
    </row>
    <row r="16" spans="1:26" x14ac:dyDescent="0.35">
      <c r="A16" s="1" t="str">
        <f ca="1">IFERROR(__xludf.DUMMYFUNCTION("""COMPUTED_VALUE"""),"Васильева")</f>
        <v>Васильева</v>
      </c>
      <c r="B16" s="1" t="str">
        <f ca="1">IFERROR(__xludf.DUMMYFUNCTION("""COMPUTED_VALUE"""),"Софья")</f>
        <v>Софья</v>
      </c>
      <c r="C16" s="1" t="str">
        <f ca="1">IFERROR(__xludf.DUMMYFUNCTION("""COMPUTED_VALUE"""),"6 класс")</f>
        <v>6 класс</v>
      </c>
      <c r="D16" s="1" t="str">
        <f ca="1">IFERROR(__xludf.DUMMYFUNCTION("""COMPUTED_VALUE"""),"Расширенная лига")</f>
        <v>Расширенная лига</v>
      </c>
      <c r="E16" s="1">
        <f ca="1">IFERROR(__xludf.DUMMYFUNCTION("""COMPUTED_VALUE"""),14)</f>
        <v>14</v>
      </c>
      <c r="F16" s="1" t="str">
        <f ca="1">IFERROR(__xludf.DUMMYFUNCTION("""COMPUTED_VALUE"""),"Призер 3 степени")</f>
        <v>Призер 3 степени</v>
      </c>
      <c r="G16" s="1" t="str">
        <f ca="1">IFERROR(__xludf.DUMMYFUNCTION("""COMPUTED_VALUE"""),"МБОУ ФМЛ")</f>
        <v>МБОУ ФМЛ</v>
      </c>
      <c r="H16" s="1" t="str">
        <f ca="1">IFERROR(__xludf.DUMMYFUNCTION("""COMPUTED_VALUE"""),"г.Глазов")</f>
        <v>г.Глазов</v>
      </c>
    </row>
    <row r="17" spans="1:8" x14ac:dyDescent="0.35">
      <c r="A17" s="1" t="str">
        <f ca="1">IFERROR(__xludf.DUMMYFUNCTION("""COMPUTED_VALUE"""),"Качурин")</f>
        <v>Качурин</v>
      </c>
      <c r="B17" s="1" t="str">
        <f ca="1">IFERROR(__xludf.DUMMYFUNCTION("""COMPUTED_VALUE"""),"Владимир")</f>
        <v>Владимир</v>
      </c>
      <c r="C17" s="1" t="str">
        <f ca="1">IFERROR(__xludf.DUMMYFUNCTION("""COMPUTED_VALUE"""),"6 класс")</f>
        <v>6 класс</v>
      </c>
      <c r="D17" s="1" t="str">
        <f ca="1">IFERROR(__xludf.DUMMYFUNCTION("""COMPUTED_VALUE"""),"Расширенная лига")</f>
        <v>Расширенная лига</v>
      </c>
      <c r="E17" s="1">
        <f ca="1">IFERROR(__xludf.DUMMYFUNCTION("""COMPUTED_VALUE"""),13)</f>
        <v>13</v>
      </c>
      <c r="F17" s="1" t="str">
        <f ca="1">IFERROR(__xludf.DUMMYFUNCTION("""COMPUTED_VALUE"""),"Призер 3 степени")</f>
        <v>Призер 3 степени</v>
      </c>
      <c r="G17" s="1" t="str">
        <f ca="1">IFERROR(__xludf.DUMMYFUNCTION("""COMPUTED_VALUE"""),"МБОУ ИЕГЛ ""Школа-30""")</f>
        <v>МБОУ ИЕГЛ "Школа-30"</v>
      </c>
      <c r="H17" s="1" t="str">
        <f ca="1">IFERROR(__xludf.DUMMYFUNCTION("""COMPUTED_VALUE"""),"г.Ижевск")</f>
        <v>г.Ижевск</v>
      </c>
    </row>
    <row r="18" spans="1:8" x14ac:dyDescent="0.35">
      <c r="A18" s="1" t="str">
        <f ca="1">IFERROR(__xludf.DUMMYFUNCTION("""COMPUTED_VALUE"""),"Копотев")</f>
        <v>Копотев</v>
      </c>
      <c r="B18" s="1" t="str">
        <f ca="1">IFERROR(__xludf.DUMMYFUNCTION("""COMPUTED_VALUE"""),"Максим")</f>
        <v>Максим</v>
      </c>
      <c r="C18" s="1" t="str">
        <f ca="1">IFERROR(__xludf.DUMMYFUNCTION("""COMPUTED_VALUE"""),"6 класс")</f>
        <v>6 класс</v>
      </c>
      <c r="D18" s="1" t="str">
        <f ca="1">IFERROR(__xludf.DUMMYFUNCTION("""COMPUTED_VALUE"""),"Расширенная лига")</f>
        <v>Расширенная лига</v>
      </c>
      <c r="E18" s="1">
        <f ca="1">IFERROR(__xludf.DUMMYFUNCTION("""COMPUTED_VALUE"""),13)</f>
        <v>13</v>
      </c>
      <c r="F18" s="1" t="str">
        <f ca="1">IFERROR(__xludf.DUMMYFUNCTION("""COMPUTED_VALUE"""),"Призер 3 степени")</f>
        <v>Призер 3 степени</v>
      </c>
      <c r="G18" s="1" t="str">
        <f ca="1">IFERROR(__xludf.DUMMYFUNCTION("""COMPUTED_VALUE"""),"МБОУ ИЕГЛ ""Школа-30""")</f>
        <v>МБОУ ИЕГЛ "Школа-30"</v>
      </c>
      <c r="H18" s="1" t="str">
        <f ca="1">IFERROR(__xludf.DUMMYFUNCTION("""COMPUTED_VALUE"""),"г.Ижевск")</f>
        <v>г.Ижевск</v>
      </c>
    </row>
    <row r="19" spans="1:8" x14ac:dyDescent="0.35">
      <c r="A19" s="1" t="str">
        <f ca="1">IFERROR(__xludf.DUMMYFUNCTION("""COMPUTED_VALUE"""),"Нистюк")</f>
        <v>Нистюк</v>
      </c>
      <c r="B19" s="1" t="str">
        <f ca="1">IFERROR(__xludf.DUMMYFUNCTION("""COMPUTED_VALUE"""),"Игорь")</f>
        <v>Игорь</v>
      </c>
      <c r="C19" s="1" t="str">
        <f ca="1">IFERROR(__xludf.DUMMYFUNCTION("""COMPUTED_VALUE"""),"6 класс")</f>
        <v>6 класс</v>
      </c>
      <c r="D19" s="1" t="str">
        <f ca="1">IFERROR(__xludf.DUMMYFUNCTION("""COMPUTED_VALUE"""),"Расширенная лига")</f>
        <v>Расширенная лига</v>
      </c>
      <c r="E19" s="1">
        <f ca="1">IFERROR(__xludf.DUMMYFUNCTION("""COMPUTED_VALUE"""),13)</f>
        <v>13</v>
      </c>
      <c r="F19" s="1" t="str">
        <f ca="1">IFERROR(__xludf.DUMMYFUNCTION("""COMPUTED_VALUE"""),"Призер 3 степени")</f>
        <v>Призер 3 степени</v>
      </c>
      <c r="G19" s="1" t="str">
        <f ca="1">IFERROR(__xludf.DUMMYFUNCTION("""COMPUTED_VALUE"""),"МБОУ ИЕГЛ ""Школа-30""")</f>
        <v>МБОУ ИЕГЛ "Школа-30"</v>
      </c>
      <c r="H19" s="1" t="str">
        <f ca="1">IFERROR(__xludf.DUMMYFUNCTION("""COMPUTED_VALUE"""),"г.Ижевск")</f>
        <v>г.Ижевск</v>
      </c>
    </row>
    <row r="20" spans="1:8" x14ac:dyDescent="0.35">
      <c r="A20" s="1" t="str">
        <f ca="1">IFERROR(__xludf.DUMMYFUNCTION("""COMPUTED_VALUE"""),"Федорова")</f>
        <v>Федорова</v>
      </c>
      <c r="B20" s="1" t="str">
        <f ca="1">IFERROR(__xludf.DUMMYFUNCTION("""COMPUTED_VALUE"""),"Ярослава")</f>
        <v>Ярослава</v>
      </c>
      <c r="C20" s="1" t="str">
        <f ca="1">IFERROR(__xludf.DUMMYFUNCTION("""COMPUTED_VALUE"""),"6 класс")</f>
        <v>6 класс</v>
      </c>
      <c r="D20" s="1" t="str">
        <f ca="1">IFERROR(__xludf.DUMMYFUNCTION("""COMPUTED_VALUE"""),"Расширенная лига")</f>
        <v>Расширенная лига</v>
      </c>
      <c r="E20" s="1">
        <f ca="1">IFERROR(__xludf.DUMMYFUNCTION("""COMPUTED_VALUE"""),13)</f>
        <v>13</v>
      </c>
      <c r="F20" s="1" t="str">
        <f ca="1">IFERROR(__xludf.DUMMYFUNCTION("""COMPUTED_VALUE"""),"Призер 3 степени")</f>
        <v>Призер 3 степени</v>
      </c>
      <c r="G20" s="1" t="str">
        <f ca="1">IFERROR(__xludf.DUMMYFUNCTION("""COMPUTED_VALUE"""),"МБОУ ИЕГЛ ""Школа-30""")</f>
        <v>МБОУ ИЕГЛ "Школа-30"</v>
      </c>
      <c r="H20" s="1" t="str">
        <f ca="1">IFERROR(__xludf.DUMMYFUNCTION("""COMPUTED_VALUE"""),"г.Ижевск")</f>
        <v>г.Ижевск</v>
      </c>
    </row>
    <row r="21" spans="1:8" x14ac:dyDescent="0.35">
      <c r="A21" s="1" t="str">
        <f ca="1">IFERROR(__xludf.DUMMYFUNCTION("""COMPUTED_VALUE"""),"Халтурина")</f>
        <v>Халтурина</v>
      </c>
      <c r="B21" s="1" t="str">
        <f ca="1">IFERROR(__xludf.DUMMYFUNCTION("""COMPUTED_VALUE"""),"Алёна")</f>
        <v>Алёна</v>
      </c>
      <c r="C21" s="1" t="str">
        <f ca="1">IFERROR(__xludf.DUMMYFUNCTION("""COMPUTED_VALUE"""),"6 класс")</f>
        <v>6 класс</v>
      </c>
      <c r="D21" s="1" t="str">
        <f ca="1">IFERROR(__xludf.DUMMYFUNCTION("""COMPUTED_VALUE"""),"Расширенная лига")</f>
        <v>Расширенная лига</v>
      </c>
      <c r="E21" s="1">
        <f ca="1">IFERROR(__xludf.DUMMYFUNCTION("""COMPUTED_VALUE"""),13)</f>
        <v>13</v>
      </c>
      <c r="F21" s="1" t="str">
        <f ca="1">IFERROR(__xludf.DUMMYFUNCTION("""COMPUTED_VALUE"""),"Призер 3 степени")</f>
        <v>Призер 3 степени</v>
      </c>
      <c r="G21" s="1" t="str">
        <f ca="1">IFERROR(__xludf.DUMMYFUNCTION("""COMPUTED_VALUE"""),"МБОУ ИЕГЛ ""Школа-30""")</f>
        <v>МБОУ ИЕГЛ "Школа-30"</v>
      </c>
      <c r="H21" s="1" t="str">
        <f ca="1">IFERROR(__xludf.DUMMYFUNCTION("""COMPUTED_VALUE"""),"г.Ижевск")</f>
        <v>г.Ижевск</v>
      </c>
    </row>
    <row r="22" spans="1:8" x14ac:dyDescent="0.35">
      <c r="A22" s="1" t="str">
        <f ca="1">IFERROR(__xludf.DUMMYFUNCTION("""COMPUTED_VALUE"""),"Сапожникова")</f>
        <v>Сапожникова</v>
      </c>
      <c r="B22" s="1" t="str">
        <f ca="1">IFERROR(__xludf.DUMMYFUNCTION("""COMPUTED_VALUE"""),"Ксения")</f>
        <v>Ксения</v>
      </c>
      <c r="C22" s="1" t="str">
        <f ca="1">IFERROR(__xludf.DUMMYFUNCTION("""COMPUTED_VALUE"""),"5 класс")</f>
        <v>5 класс</v>
      </c>
      <c r="D22" s="1" t="str">
        <f ca="1">IFERROR(__xludf.DUMMYFUNCTION("""COMPUTED_VALUE"""),"Расширенная лига")</f>
        <v>Расширенная лига</v>
      </c>
      <c r="E22" s="1">
        <f ca="1">IFERROR(__xludf.DUMMYFUNCTION("""COMPUTED_VALUE"""),12)</f>
        <v>12</v>
      </c>
      <c r="F22" s="1" t="str">
        <f ca="1">IFERROR(__xludf.DUMMYFUNCTION("""COMPUTED_VALUE"""),"Призер 3 степени")</f>
        <v>Призер 3 степени</v>
      </c>
      <c r="G22" s="1" t="str">
        <f ca="1">IFERROR(__xludf.DUMMYFUNCTION("""COMPUTED_VALUE"""),"МБОУ ИЕГЛ ""Школа-30""")</f>
        <v>МБОУ ИЕГЛ "Школа-30"</v>
      </c>
      <c r="H22" s="1" t="str">
        <f ca="1">IFERROR(__xludf.DUMMYFUNCTION("""COMPUTED_VALUE"""),"г.Ижевск")</f>
        <v>г.Ижевск</v>
      </c>
    </row>
    <row r="23" spans="1:8" x14ac:dyDescent="0.35">
      <c r="A23" s="1" t="str">
        <f ca="1">IFERROR(__xludf.DUMMYFUNCTION("""COMPUTED_VALUE"""),"Алексеева")</f>
        <v>Алексеева</v>
      </c>
      <c r="B23" s="1" t="str">
        <f ca="1">IFERROR(__xludf.DUMMYFUNCTION("""COMPUTED_VALUE"""),"Влада")</f>
        <v>Влада</v>
      </c>
      <c r="C23" s="1" t="str">
        <f ca="1">IFERROR(__xludf.DUMMYFUNCTION("""COMPUTED_VALUE"""),"6 класс")</f>
        <v>6 класс</v>
      </c>
      <c r="D23" s="1" t="str">
        <f ca="1">IFERROR(__xludf.DUMMYFUNCTION("""COMPUTED_VALUE"""),"Расширенная лига")</f>
        <v>Расширенная лига</v>
      </c>
      <c r="E23" s="1">
        <f ca="1">IFERROR(__xludf.DUMMYFUNCTION("""COMPUTED_VALUE"""),12)</f>
        <v>12</v>
      </c>
      <c r="F23" s="1" t="str">
        <f ca="1">IFERROR(__xludf.DUMMYFUNCTION("""COMPUTED_VALUE"""),"Призер 3 степени")</f>
        <v>Призер 3 степени</v>
      </c>
      <c r="G23" s="1" t="str">
        <f ca="1">IFERROR(__xludf.DUMMYFUNCTION("""COMPUTED_VALUE"""),"МБОУ ФМЛ")</f>
        <v>МБОУ ФМЛ</v>
      </c>
      <c r="H23" s="1" t="str">
        <f ca="1">IFERROR(__xludf.DUMMYFUNCTION("""COMPUTED_VALUE"""),"г.Глазов")</f>
        <v>г.Глазов</v>
      </c>
    </row>
    <row r="24" spans="1:8" x14ac:dyDescent="0.35">
      <c r="A24" s="1" t="str">
        <f ca="1">IFERROR(__xludf.DUMMYFUNCTION("""COMPUTED_VALUE"""),"Жигалова")</f>
        <v>Жигалова</v>
      </c>
      <c r="B24" s="1" t="str">
        <f ca="1">IFERROR(__xludf.DUMMYFUNCTION("""COMPUTED_VALUE"""),"София")</f>
        <v>София</v>
      </c>
      <c r="C24" s="1" t="str">
        <f ca="1">IFERROR(__xludf.DUMMYFUNCTION("""COMPUTED_VALUE"""),"6 класс")</f>
        <v>6 класс</v>
      </c>
      <c r="D24" s="1" t="str">
        <f ca="1">IFERROR(__xludf.DUMMYFUNCTION("""COMPUTED_VALUE"""),"Расширенная лига")</f>
        <v>Расширенная лига</v>
      </c>
      <c r="E24" s="1">
        <f ca="1">IFERROR(__xludf.DUMMYFUNCTION("""COMPUTED_VALUE"""),12)</f>
        <v>12</v>
      </c>
      <c r="F24" s="1" t="str">
        <f ca="1">IFERROR(__xludf.DUMMYFUNCTION("""COMPUTED_VALUE"""),"Призер 3 степени")</f>
        <v>Призер 3 степени</v>
      </c>
      <c r="G24" s="1" t="str">
        <f ca="1">IFERROR(__xludf.DUMMYFUNCTION("""COMPUTED_VALUE"""),"МБОУ ФМЛ")</f>
        <v>МБОУ ФМЛ</v>
      </c>
      <c r="H24" s="1" t="str">
        <f ca="1">IFERROR(__xludf.DUMMYFUNCTION("""COMPUTED_VALUE"""),"г.Глазов")</f>
        <v>г.Глазов</v>
      </c>
    </row>
    <row r="25" spans="1:8" x14ac:dyDescent="0.35">
      <c r="A25" s="1" t="str">
        <f ca="1">IFERROR(__xludf.DUMMYFUNCTION("""COMPUTED_VALUE"""),"Панык")</f>
        <v>Панык</v>
      </c>
      <c r="B25" s="1" t="str">
        <f ca="1">IFERROR(__xludf.DUMMYFUNCTION("""COMPUTED_VALUE"""),"Кирилл")</f>
        <v>Кирилл</v>
      </c>
      <c r="C25" s="1" t="str">
        <f ca="1">IFERROR(__xludf.DUMMYFUNCTION("""COMPUTED_VALUE"""),"5 класс")</f>
        <v>5 класс</v>
      </c>
      <c r="D25" s="1" t="str">
        <f ca="1">IFERROR(__xludf.DUMMYFUNCTION("""COMPUTED_VALUE"""),"Расширенная лига")</f>
        <v>Расширенная лига</v>
      </c>
      <c r="E25" s="1">
        <f ca="1">IFERROR(__xludf.DUMMYFUNCTION("""COMPUTED_VALUE"""),11)</f>
        <v>11</v>
      </c>
      <c r="F25" s="1" t="str">
        <f ca="1">IFERROR(__xludf.DUMMYFUNCTION("""COMPUTED_VALUE"""),"Призер 3 степени")</f>
        <v>Призер 3 степени</v>
      </c>
      <c r="G25" s="1" t="str">
        <f ca="1">IFERROR(__xludf.DUMMYFUNCTION("""COMPUTED_VALUE"""),"МБОУ ИЕГЛ ""Школа-30""")</f>
        <v>МБОУ ИЕГЛ "Школа-30"</v>
      </c>
      <c r="H25" s="1" t="str">
        <f ca="1">IFERROR(__xludf.DUMMYFUNCTION("""COMPUTED_VALUE"""),"г.Ижевск")</f>
        <v>г.Ижевск</v>
      </c>
    </row>
    <row r="26" spans="1:8" x14ac:dyDescent="0.35">
      <c r="A26" s="1" t="str">
        <f ca="1">IFERROR(__xludf.DUMMYFUNCTION("""COMPUTED_VALUE"""),"Перевощиков")</f>
        <v>Перевощиков</v>
      </c>
      <c r="B26" s="1" t="str">
        <f ca="1">IFERROR(__xludf.DUMMYFUNCTION("""COMPUTED_VALUE"""),"Николай")</f>
        <v>Николай</v>
      </c>
      <c r="C26" s="1" t="str">
        <f ca="1">IFERROR(__xludf.DUMMYFUNCTION("""COMPUTED_VALUE"""),"6 класс")</f>
        <v>6 класс</v>
      </c>
      <c r="D26" s="1" t="str">
        <f ca="1">IFERROR(__xludf.DUMMYFUNCTION("""COMPUTED_VALUE"""),"Расширенная лига")</f>
        <v>Расширенная лига</v>
      </c>
      <c r="E26" s="1">
        <f ca="1">IFERROR(__xludf.DUMMYFUNCTION("""COMPUTED_VALUE"""),11)</f>
        <v>11</v>
      </c>
      <c r="F26" s="1" t="str">
        <f ca="1">IFERROR(__xludf.DUMMYFUNCTION("""COMPUTED_VALUE"""),"Призер 3 степени")</f>
        <v>Призер 3 степени</v>
      </c>
      <c r="G26" s="1" t="str">
        <f ca="1">IFERROR(__xludf.DUMMYFUNCTION("""COMPUTED_VALUE"""),"МБОУ ФМЛ")</f>
        <v>МБОУ ФМЛ</v>
      </c>
      <c r="H26" s="1" t="str">
        <f ca="1">IFERROR(__xludf.DUMMYFUNCTION("""COMPUTED_VALUE"""),"г.Глазов")</f>
        <v>г.Глазов</v>
      </c>
    </row>
    <row r="27" spans="1:8" x14ac:dyDescent="0.35">
      <c r="A27" s="1" t="str">
        <f ca="1">IFERROR(__xludf.DUMMYFUNCTION("""COMPUTED_VALUE"""),"Абзалетдинов")</f>
        <v>Абзалетдинов</v>
      </c>
      <c r="B27" s="1" t="str">
        <f ca="1">IFERROR(__xludf.DUMMYFUNCTION("""COMPUTED_VALUE"""),"Амир")</f>
        <v>Амир</v>
      </c>
      <c r="C27" s="1" t="str">
        <f ca="1">IFERROR(__xludf.DUMMYFUNCTION("""COMPUTED_VALUE"""),"5 класс")</f>
        <v>5 класс</v>
      </c>
      <c r="D27" s="1" t="str">
        <f ca="1">IFERROR(__xludf.DUMMYFUNCTION("""COMPUTED_VALUE"""),"Расширенная лига")</f>
        <v>Расширенная лига</v>
      </c>
      <c r="E27" s="1">
        <f ca="1">IFERROR(__xludf.DUMMYFUNCTION("""COMPUTED_VALUE"""),8)</f>
        <v>8</v>
      </c>
      <c r="F27" s="1" t="str">
        <f ca="1">IFERROR(__xludf.DUMMYFUNCTION("""COMPUTED_VALUE"""),"Призер 3 степени")</f>
        <v>Призер 3 степени</v>
      </c>
      <c r="G27" s="1" t="str">
        <f ca="1">IFERROR(__xludf.DUMMYFUNCTION("""COMPUTED_VALUE"""),"МБОУ ""Гимназия №83""")</f>
        <v>МБОУ "Гимназия №83"</v>
      </c>
      <c r="H27" s="1" t="str">
        <f ca="1">IFERROR(__xludf.DUMMYFUNCTION("""COMPUTED_VALUE"""),"г.Ижевск")</f>
        <v>г.Ижевск</v>
      </c>
    </row>
    <row r="28" spans="1:8" x14ac:dyDescent="0.35">
      <c r="A28" s="1" t="str">
        <f ca="1">IFERROR(__xludf.DUMMYFUNCTION("""COMPUTED_VALUE"""),"Вердников")</f>
        <v>Вердников</v>
      </c>
      <c r="B28" s="1" t="str">
        <f ca="1">IFERROR(__xludf.DUMMYFUNCTION("""COMPUTED_VALUE"""),"Егор")</f>
        <v>Егор</v>
      </c>
      <c r="C28" s="1" t="str">
        <f ca="1">IFERROR(__xludf.DUMMYFUNCTION("""COMPUTED_VALUE"""),"5 класс")</f>
        <v>5 класс</v>
      </c>
      <c r="D28" s="1" t="str">
        <f ca="1">IFERROR(__xludf.DUMMYFUNCTION("""COMPUTED_VALUE"""),"Расширенная лига")</f>
        <v>Расширенная лига</v>
      </c>
      <c r="E28" s="1">
        <f ca="1">IFERROR(__xludf.DUMMYFUNCTION("""COMPUTED_VALUE"""),8)</f>
        <v>8</v>
      </c>
      <c r="F28" s="1" t="str">
        <f ca="1">IFERROR(__xludf.DUMMYFUNCTION("""COMPUTED_VALUE"""),"Призер 3 степени")</f>
        <v>Призер 3 степени</v>
      </c>
      <c r="G28" s="1" t="str">
        <f ca="1">IFERROR(__xludf.DUMMYFUNCTION("""COMPUTED_VALUE"""),"МБОУ ГЮЛ №86")</f>
        <v>МБОУ ГЮЛ №86</v>
      </c>
      <c r="H28" s="1" t="str">
        <f ca="1">IFERROR(__xludf.DUMMYFUNCTION("""COMPUTED_VALUE"""),"г.Ижевск")</f>
        <v>г.Ижевск</v>
      </c>
    </row>
    <row r="29" spans="1:8" ht="12.75" x14ac:dyDescent="0.35">
      <c r="A29" s="1" t="str">
        <f ca="1">IFERROR(__xludf.DUMMYFUNCTION("""COMPUTED_VALUE"""),"Золотарев")</f>
        <v>Золотарев</v>
      </c>
      <c r="B29" s="1" t="str">
        <f ca="1">IFERROR(__xludf.DUMMYFUNCTION("""COMPUTED_VALUE"""),"Арсений")</f>
        <v>Арсений</v>
      </c>
      <c r="C29" s="1" t="str">
        <f ca="1">IFERROR(__xludf.DUMMYFUNCTION("""COMPUTED_VALUE"""),"5 класс")</f>
        <v>5 класс</v>
      </c>
      <c r="D29" s="1" t="str">
        <f ca="1">IFERROR(__xludf.DUMMYFUNCTION("""COMPUTED_VALUE"""),"Расширенная лига")</f>
        <v>Расширенная лига</v>
      </c>
      <c r="E29" s="1">
        <f ca="1">IFERROR(__xludf.DUMMYFUNCTION("""COMPUTED_VALUE"""),8)</f>
        <v>8</v>
      </c>
      <c r="F29" s="1" t="str">
        <f ca="1">IFERROR(__xludf.DUMMYFUNCTION("""COMPUTED_VALUE"""),"Призер 3 степени")</f>
        <v>Призер 3 степени</v>
      </c>
      <c r="G29" s="1" t="str">
        <f ca="1">IFERROR(__xludf.DUMMYFUNCTION("""COMPUTED_VALUE"""),"МБОУ ФМЛ")</f>
        <v>МБОУ ФМЛ</v>
      </c>
      <c r="H29" s="1" t="str">
        <f ca="1">IFERROR(__xludf.DUMMYFUNCTION("""COMPUTED_VALUE"""),"г.Глазов")</f>
        <v>г.Глазов</v>
      </c>
    </row>
    <row r="30" spans="1:8" ht="12.75" x14ac:dyDescent="0.35">
      <c r="A30" s="1" t="str">
        <f ca="1">IFERROR(__xludf.DUMMYFUNCTION("""COMPUTED_VALUE"""),"Смирнов")</f>
        <v>Смирнов</v>
      </c>
      <c r="B30" s="1" t="str">
        <f ca="1">IFERROR(__xludf.DUMMYFUNCTION("""COMPUTED_VALUE"""),"Дмитрий")</f>
        <v>Дмитрий</v>
      </c>
      <c r="C30" s="1" t="str">
        <f ca="1">IFERROR(__xludf.DUMMYFUNCTION("""COMPUTED_VALUE"""),"5 класс")</f>
        <v>5 класс</v>
      </c>
      <c r="D30" s="1" t="str">
        <f ca="1">IFERROR(__xludf.DUMMYFUNCTION("""COMPUTED_VALUE"""),"Расширенная лига")</f>
        <v>Расширенная лига</v>
      </c>
      <c r="E30" s="1">
        <f ca="1">IFERROR(__xludf.DUMMYFUNCTION("""COMPUTED_VALUE"""),8)</f>
        <v>8</v>
      </c>
      <c r="F30" s="1" t="str">
        <f ca="1">IFERROR(__xludf.DUMMYFUNCTION("""COMPUTED_VALUE"""),"Призер 3 степени")</f>
        <v>Призер 3 степени</v>
      </c>
      <c r="G30" s="1" t="str">
        <f ca="1">IFERROR(__xludf.DUMMYFUNCTION("""COMPUTED_VALUE"""),"БОУ УР ""Столичный лицей""")</f>
        <v>БОУ УР "Столичный лицей"</v>
      </c>
      <c r="H30" s="1" t="str">
        <f ca="1">IFERROR(__xludf.DUMMYFUNCTION("""COMPUTED_VALUE"""),"г.Ижевск")</f>
        <v>г.Ижевск</v>
      </c>
    </row>
    <row r="31" spans="1:8" ht="12.75" x14ac:dyDescent="0.35">
      <c r="A31" s="1" t="str">
        <f ca="1">IFERROR(__xludf.DUMMYFUNCTION("""COMPUTED_VALUE"""),"Абзалетдинов")</f>
        <v>Абзалетдинов</v>
      </c>
      <c r="B31" s="1" t="str">
        <f ca="1">IFERROR(__xludf.DUMMYFUNCTION("""COMPUTED_VALUE"""),"Марат")</f>
        <v>Марат</v>
      </c>
      <c r="C31" s="1" t="str">
        <f ca="1">IFERROR(__xludf.DUMMYFUNCTION("""COMPUTED_VALUE"""),"6 класс")</f>
        <v>6 класс</v>
      </c>
      <c r="D31" s="1" t="str">
        <f ca="1">IFERROR(__xludf.DUMMYFUNCTION("""COMPUTED_VALUE"""),"Базовая лига")</f>
        <v>Базовая лига</v>
      </c>
      <c r="E31" s="1">
        <f ca="1">IFERROR(__xludf.DUMMYFUNCTION("""COMPUTED_VALUE"""),6)</f>
        <v>6</v>
      </c>
      <c r="F31" s="1" t="str">
        <f ca="1">IFERROR(__xludf.DUMMYFUNCTION("""COMPUTED_VALUE"""),"Призер 3 степени")</f>
        <v>Призер 3 степени</v>
      </c>
      <c r="G31" s="1" t="str">
        <f ca="1">IFERROR(__xludf.DUMMYFUNCTION("""COMPUTED_VALUE"""),"МБОУ СЭЛ №45")</f>
        <v>МБОУ СЭЛ №45</v>
      </c>
      <c r="H31" s="1" t="str">
        <f ca="1">IFERROR(__xludf.DUMMYFUNCTION("""COMPUTED_VALUE"""),"г.Ижевск")</f>
        <v>г.Ижевск</v>
      </c>
    </row>
    <row r="32" spans="1:8" ht="12.75" x14ac:dyDescent="0.35">
      <c r="A32" s="1" t="str">
        <f ca="1">IFERROR(__xludf.DUMMYFUNCTION("""COMPUTED_VALUE"""),"Мухин")</f>
        <v>Мухин</v>
      </c>
      <c r="B32" s="1" t="str">
        <f ca="1">IFERROR(__xludf.DUMMYFUNCTION("""COMPUTED_VALUE"""),"Артемий")</f>
        <v>Артемий</v>
      </c>
      <c r="C32" s="1" t="str">
        <f ca="1">IFERROR(__xludf.DUMMYFUNCTION("""COMPUTED_VALUE"""),"6 класс")</f>
        <v>6 класс</v>
      </c>
      <c r="D32" s="1" t="str">
        <f ca="1">IFERROR(__xludf.DUMMYFUNCTION("""COMPUTED_VALUE"""),"Базовая лига")</f>
        <v>Базовая лига</v>
      </c>
      <c r="E32" s="1">
        <f ca="1">IFERROR(__xludf.DUMMYFUNCTION("""COMPUTED_VALUE"""),5)</f>
        <v>5</v>
      </c>
      <c r="F32" s="1" t="str">
        <f ca="1">IFERROR(__xludf.DUMMYFUNCTION("""COMPUTED_VALUE"""),"Призер 3 степени")</f>
        <v>Призер 3 степени</v>
      </c>
      <c r="G32" s="1" t="str">
        <f ca="1">IFERROR(__xludf.DUMMYFUNCTION("""COMPUTED_VALUE"""),"ГБОУ УР ЭМЛи №29")</f>
        <v>ГБОУ УР ЭМЛи №29</v>
      </c>
      <c r="H32" s="1" t="str">
        <f ca="1">IFERROR(__xludf.DUMMYFUNCTION("""COMPUTED_VALUE"""),"г.Ижевск")</f>
        <v>г.Ижевск</v>
      </c>
    </row>
    <row r="33" spans="1:8" ht="12.75" x14ac:dyDescent="0.35">
      <c r="A33" s="1" t="str">
        <f ca="1">IFERROR(__xludf.DUMMYFUNCTION("""COMPUTED_VALUE"""),"Гурьянова")</f>
        <v>Гурьянова</v>
      </c>
      <c r="B33" s="1" t="str">
        <f ca="1">IFERROR(__xludf.DUMMYFUNCTION("""COMPUTED_VALUE"""),"Полина")</f>
        <v>Полина</v>
      </c>
      <c r="C33" s="1" t="str">
        <f ca="1">IFERROR(__xludf.DUMMYFUNCTION("""COMPUTED_VALUE"""),"5 класс")</f>
        <v>5 класс</v>
      </c>
      <c r="D33" s="1" t="str">
        <f ca="1">IFERROR(__xludf.DUMMYFUNCTION("""COMPUTED_VALUE"""),"Базовая лига")</f>
        <v>Базовая лига</v>
      </c>
      <c r="E33" s="1">
        <f ca="1">IFERROR(__xludf.DUMMYFUNCTION("""COMPUTED_VALUE"""),4)</f>
        <v>4</v>
      </c>
      <c r="F33" s="1" t="str">
        <f ca="1">IFERROR(__xludf.DUMMYFUNCTION("""COMPUTED_VALUE"""),"Призер 3 степени")</f>
        <v>Призер 3 степени</v>
      </c>
      <c r="G33" s="1" t="str">
        <f ca="1">IFERROR(__xludf.DUMMYFUNCTION("""COMPUTED_VALUE"""),"ГБОУ УР ЭМЛи №29")</f>
        <v>ГБОУ УР ЭМЛи №29</v>
      </c>
      <c r="H33" s="1" t="str">
        <f ca="1">IFERROR(__xludf.DUMMYFUNCTION("""COMPUTED_VALUE"""),"г.Ижевск")</f>
        <v>г.Ижевск</v>
      </c>
    </row>
    <row r="34" spans="1:8" ht="12.75" x14ac:dyDescent="0.35">
      <c r="A34" s="1" t="str">
        <f ca="1">IFERROR(__xludf.DUMMYFUNCTION("""COMPUTED_VALUE"""),"Питерских")</f>
        <v>Питерских</v>
      </c>
      <c r="B34" s="1" t="str">
        <f ca="1">IFERROR(__xludf.DUMMYFUNCTION("""COMPUTED_VALUE"""),"Глеб")</f>
        <v>Глеб</v>
      </c>
      <c r="C34" s="1" t="str">
        <f ca="1">IFERROR(__xludf.DUMMYFUNCTION("""COMPUTED_VALUE"""),"5 класс")</f>
        <v>5 класс</v>
      </c>
      <c r="D34" s="1" t="str">
        <f ca="1">IFERROR(__xludf.DUMMYFUNCTION("""COMPUTED_VALUE"""),"Базовая лига")</f>
        <v>Базовая лига</v>
      </c>
      <c r="E34" s="1">
        <f ca="1">IFERROR(__xludf.DUMMYFUNCTION("""COMPUTED_VALUE"""),4)</f>
        <v>4</v>
      </c>
      <c r="F34" s="1" t="str">
        <f ca="1">IFERROR(__xludf.DUMMYFUNCTION("""COMPUTED_VALUE"""),"Призер 3 степени")</f>
        <v>Призер 3 степени</v>
      </c>
      <c r="G34" s="1" t="str">
        <f ca="1">IFERROR(__xludf.DUMMYFUNCTION("""COMPUTED_VALUE"""),"МБОУ СОШ №62")</f>
        <v>МБОУ СОШ №62</v>
      </c>
      <c r="H34" s="1" t="str">
        <f ca="1">IFERROR(__xludf.DUMMYFUNCTION("""COMPUTED_VALUE"""),"г.Ижевск")</f>
        <v>г.Ижевск</v>
      </c>
    </row>
    <row r="35" spans="1:8" ht="12.75" x14ac:dyDescent="0.35">
      <c r="A35" s="1" t="str">
        <f ca="1">IFERROR(__xludf.DUMMYFUNCTION("""COMPUTED_VALUE"""),"Иванов")</f>
        <v>Иванов</v>
      </c>
      <c r="B35" s="1" t="str">
        <f ca="1">IFERROR(__xludf.DUMMYFUNCTION("""COMPUTED_VALUE"""),"Роман")</f>
        <v>Роман</v>
      </c>
      <c r="C35" s="1" t="str">
        <f ca="1">IFERROR(__xludf.DUMMYFUNCTION("""COMPUTED_VALUE"""),"6 класс")</f>
        <v>6 класс</v>
      </c>
      <c r="D35" s="1" t="str">
        <f ca="1">IFERROR(__xludf.DUMMYFUNCTION("""COMPUTED_VALUE"""),"Расширенная лига")</f>
        <v>Расширенная лига</v>
      </c>
      <c r="E35" s="1">
        <f ca="1">IFERROR(__xludf.DUMMYFUNCTION("""COMPUTED_VALUE"""),9)</f>
        <v>9</v>
      </c>
      <c r="F35" s="1" t="str">
        <f ca="1">IFERROR(__xludf.DUMMYFUNCTION("""COMPUTED_VALUE"""),"Участник")</f>
        <v>Участник</v>
      </c>
      <c r="G35" s="1" t="str">
        <f ca="1">IFERROR(__xludf.DUMMYFUNCTION("""COMPUTED_VALUE"""),"МАОУ ""Гимназия №56""")</f>
        <v>МАОУ "Гимназия №56"</v>
      </c>
      <c r="H35" s="1" t="str">
        <f ca="1">IFERROR(__xludf.DUMMYFUNCTION("""COMPUTED_VALUE"""),"г.Ижевск")</f>
        <v>г.Ижевск</v>
      </c>
    </row>
    <row r="36" spans="1:8" ht="12.75" x14ac:dyDescent="0.35">
      <c r="A36" s="1" t="str">
        <f ca="1">IFERROR(__xludf.DUMMYFUNCTION("""COMPUTED_VALUE"""),"Семёновых")</f>
        <v>Семёновых</v>
      </c>
      <c r="B36" s="1" t="str">
        <f ca="1">IFERROR(__xludf.DUMMYFUNCTION("""COMPUTED_VALUE"""),"Марк")</f>
        <v>Марк</v>
      </c>
      <c r="C36" s="1" t="str">
        <f ca="1">IFERROR(__xludf.DUMMYFUNCTION("""COMPUTED_VALUE"""),"6 класс")</f>
        <v>6 класс</v>
      </c>
      <c r="D36" s="1" t="str">
        <f ca="1">IFERROR(__xludf.DUMMYFUNCTION("""COMPUTED_VALUE"""),"Расширенная лига")</f>
        <v>Расширенная лига</v>
      </c>
      <c r="E36" s="1">
        <f ca="1">IFERROR(__xludf.DUMMYFUNCTION("""COMPUTED_VALUE"""),9)</f>
        <v>9</v>
      </c>
      <c r="F36" s="1" t="str">
        <f ca="1">IFERROR(__xludf.DUMMYFUNCTION("""COMPUTED_VALUE"""),"Участник")</f>
        <v>Участник</v>
      </c>
      <c r="G36" s="1" t="str">
        <f ca="1">IFERROR(__xludf.DUMMYFUNCTION("""COMPUTED_VALUE"""),"МБОУ ИЕГЛ ""Школа-30""")</f>
        <v>МБОУ ИЕГЛ "Школа-30"</v>
      </c>
      <c r="H36" s="1" t="str">
        <f ca="1">IFERROR(__xludf.DUMMYFUNCTION("""COMPUTED_VALUE"""),"г.Ижевск")</f>
        <v>г.Ижевск</v>
      </c>
    </row>
    <row r="37" spans="1:8" ht="12.75" x14ac:dyDescent="0.35">
      <c r="A37" s="1" t="str">
        <f ca="1">IFERROR(__xludf.DUMMYFUNCTION("""COMPUTED_VALUE"""),"Блинов")</f>
        <v>Блинов</v>
      </c>
      <c r="B37" s="1" t="str">
        <f ca="1">IFERROR(__xludf.DUMMYFUNCTION("""COMPUTED_VALUE"""),"Сергей")</f>
        <v>Сергей</v>
      </c>
      <c r="C37" s="1" t="str">
        <f ca="1">IFERROR(__xludf.DUMMYFUNCTION("""COMPUTED_VALUE"""),"6 класс")</f>
        <v>6 класс</v>
      </c>
      <c r="D37" s="1" t="str">
        <f ca="1">IFERROR(__xludf.DUMMYFUNCTION("""COMPUTED_VALUE"""),"Расширенная лига")</f>
        <v>Расширенная лига</v>
      </c>
      <c r="E37" s="1">
        <f ca="1">IFERROR(__xludf.DUMMYFUNCTION("""COMPUTED_VALUE"""),8)</f>
        <v>8</v>
      </c>
      <c r="F37" s="1" t="str">
        <f ca="1">IFERROR(__xludf.DUMMYFUNCTION("""COMPUTED_VALUE"""),"Участник")</f>
        <v>Участник</v>
      </c>
      <c r="G37" s="1" t="str">
        <f ca="1">IFERROR(__xludf.DUMMYFUNCTION("""COMPUTED_VALUE"""),"МБОУ ГЮЛ №86")</f>
        <v>МБОУ ГЮЛ №86</v>
      </c>
      <c r="H37" s="1" t="str">
        <f ca="1">IFERROR(__xludf.DUMMYFUNCTION("""COMPUTED_VALUE"""),"г.Ижевск")</f>
        <v>г.Ижевск</v>
      </c>
    </row>
    <row r="38" spans="1:8" ht="12.75" x14ac:dyDescent="0.35">
      <c r="A38" s="1" t="str">
        <f ca="1">IFERROR(__xludf.DUMMYFUNCTION("""COMPUTED_VALUE"""),"Шутова")</f>
        <v>Шутова</v>
      </c>
      <c r="B38" s="1" t="str">
        <f ca="1">IFERROR(__xludf.DUMMYFUNCTION("""COMPUTED_VALUE"""),"Мария")</f>
        <v>Мария</v>
      </c>
      <c r="C38" s="1" t="str">
        <f ca="1">IFERROR(__xludf.DUMMYFUNCTION("""COMPUTED_VALUE"""),"6 класс")</f>
        <v>6 класс</v>
      </c>
      <c r="D38" s="1" t="str">
        <f ca="1">IFERROR(__xludf.DUMMYFUNCTION("""COMPUTED_VALUE"""),"Расширенная лига")</f>
        <v>Расширенная лига</v>
      </c>
      <c r="E38" s="1">
        <f ca="1">IFERROR(__xludf.DUMMYFUNCTION("""COMPUTED_VALUE"""),8)</f>
        <v>8</v>
      </c>
      <c r="F38" s="1" t="str">
        <f ca="1">IFERROR(__xludf.DUMMYFUNCTION("""COMPUTED_VALUE"""),"Участник")</f>
        <v>Участник</v>
      </c>
      <c r="G38" s="1" t="str">
        <f ca="1">IFERROR(__xludf.DUMMYFUNCTION("""COMPUTED_VALUE"""),"МБОУ СОШ №100")</f>
        <v>МБОУ СОШ №100</v>
      </c>
      <c r="H38" s="1" t="str">
        <f ca="1">IFERROR(__xludf.DUMMYFUNCTION("""COMPUTED_VALUE"""),"г.Ижевск")</f>
        <v>г.Ижевск</v>
      </c>
    </row>
    <row r="39" spans="1:8" ht="12.75" x14ac:dyDescent="0.35">
      <c r="A39" s="1" t="str">
        <f ca="1">IFERROR(__xludf.DUMMYFUNCTION("""COMPUTED_VALUE"""),"Бегешева")</f>
        <v>Бегешева</v>
      </c>
      <c r="B39" s="1" t="str">
        <f ca="1">IFERROR(__xludf.DUMMYFUNCTION("""COMPUTED_VALUE"""),"Виктория")</f>
        <v>Виктория</v>
      </c>
      <c r="C39" s="1" t="str">
        <f ca="1">IFERROR(__xludf.DUMMYFUNCTION("""COMPUTED_VALUE"""),"5 класс")</f>
        <v>5 класс</v>
      </c>
      <c r="D39" s="1" t="str">
        <f ca="1">IFERROR(__xludf.DUMMYFUNCTION("""COMPUTED_VALUE"""),"Расширенная лига")</f>
        <v>Расширенная лига</v>
      </c>
      <c r="E39" s="1">
        <f ca="1">IFERROR(__xludf.DUMMYFUNCTION("""COMPUTED_VALUE"""),7)</f>
        <v>7</v>
      </c>
      <c r="F39" s="1" t="str">
        <f ca="1">IFERROR(__xludf.DUMMYFUNCTION("""COMPUTED_VALUE"""),"Участник")</f>
        <v>Участник</v>
      </c>
      <c r="G39" s="1" t="str">
        <f ca="1">IFERROR(__xludf.DUMMYFUNCTION("""COMPUTED_VALUE"""),"ГБОУ УР ЭМЛи №29")</f>
        <v>ГБОУ УР ЭМЛи №29</v>
      </c>
      <c r="H39" s="1" t="str">
        <f ca="1">IFERROR(__xludf.DUMMYFUNCTION("""COMPUTED_VALUE"""),"г.Ижевск")</f>
        <v>г.Ижевск</v>
      </c>
    </row>
    <row r="40" spans="1:8" ht="12.75" x14ac:dyDescent="0.35">
      <c r="A40" s="1" t="str">
        <f ca="1">IFERROR(__xludf.DUMMYFUNCTION("""COMPUTED_VALUE"""),"Подойникова")</f>
        <v>Подойникова</v>
      </c>
      <c r="B40" s="1" t="str">
        <f ca="1">IFERROR(__xludf.DUMMYFUNCTION("""COMPUTED_VALUE"""),"Анастасия")</f>
        <v>Анастасия</v>
      </c>
      <c r="C40" s="1" t="str">
        <f ca="1">IFERROR(__xludf.DUMMYFUNCTION("""COMPUTED_VALUE"""),"5 класс")</f>
        <v>5 класс</v>
      </c>
      <c r="D40" s="1" t="str">
        <f ca="1">IFERROR(__xludf.DUMMYFUNCTION("""COMPUTED_VALUE"""),"Расширенная лига")</f>
        <v>Расширенная лига</v>
      </c>
      <c r="E40" s="1">
        <f ca="1">IFERROR(__xludf.DUMMYFUNCTION("""COMPUTED_VALUE"""),7)</f>
        <v>7</v>
      </c>
      <c r="F40" s="1" t="str">
        <f ca="1">IFERROR(__xludf.DUMMYFUNCTION("""COMPUTED_VALUE"""),"Участник")</f>
        <v>Участник</v>
      </c>
      <c r="G40" s="1" t="str">
        <f ca="1">IFERROR(__xludf.DUMMYFUNCTION("""COMPUTED_VALUE"""),"МБОУ ИЕГЛ ""Школа-30""")</f>
        <v>МБОУ ИЕГЛ "Школа-30"</v>
      </c>
      <c r="H40" s="1" t="str">
        <f ca="1">IFERROR(__xludf.DUMMYFUNCTION("""COMPUTED_VALUE"""),"г.Ижевск")</f>
        <v>г.Ижевск</v>
      </c>
    </row>
    <row r="41" spans="1:8" ht="12.75" x14ac:dyDescent="0.35">
      <c r="A41" s="1" t="str">
        <f ca="1">IFERROR(__xludf.DUMMYFUNCTION("""COMPUTED_VALUE"""),"Попов")</f>
        <v>Попов</v>
      </c>
      <c r="B41" s="1" t="str">
        <f ca="1">IFERROR(__xludf.DUMMYFUNCTION("""COMPUTED_VALUE"""),"Даниил")</f>
        <v>Даниил</v>
      </c>
      <c r="C41" s="1" t="str">
        <f ca="1">IFERROR(__xludf.DUMMYFUNCTION("""COMPUTED_VALUE"""),"5 класс")</f>
        <v>5 класс</v>
      </c>
      <c r="D41" s="1" t="str">
        <f ca="1">IFERROR(__xludf.DUMMYFUNCTION("""COMPUTED_VALUE"""),"Расширенная лига")</f>
        <v>Расширенная лига</v>
      </c>
      <c r="E41" s="1">
        <f ca="1">IFERROR(__xludf.DUMMYFUNCTION("""COMPUTED_VALUE"""),7)</f>
        <v>7</v>
      </c>
      <c r="F41" s="1" t="str">
        <f ca="1">IFERROR(__xludf.DUMMYFUNCTION("""COMPUTED_VALUE"""),"Участник")</f>
        <v>Участник</v>
      </c>
      <c r="G41" s="1" t="str">
        <f ca="1">IFERROR(__xludf.DUMMYFUNCTION("""COMPUTED_VALUE"""),"МБОУ СОШ №40")</f>
        <v>МБОУ СОШ №40</v>
      </c>
      <c r="H41" s="1" t="str">
        <f ca="1">IFERROR(__xludf.DUMMYFUNCTION("""COMPUTED_VALUE"""),"г.Ижевск")</f>
        <v>г.Ижевск</v>
      </c>
    </row>
    <row r="42" spans="1:8" ht="12.75" x14ac:dyDescent="0.35">
      <c r="A42" s="1" t="str">
        <f ca="1">IFERROR(__xludf.DUMMYFUNCTION("""COMPUTED_VALUE"""),"Гулько")</f>
        <v>Гулько</v>
      </c>
      <c r="B42" s="1" t="str">
        <f ca="1">IFERROR(__xludf.DUMMYFUNCTION("""COMPUTED_VALUE"""),"Илья")</f>
        <v>Илья</v>
      </c>
      <c r="C42" s="1" t="str">
        <f ca="1">IFERROR(__xludf.DUMMYFUNCTION("""COMPUTED_VALUE"""),"5 класс")</f>
        <v>5 класс</v>
      </c>
      <c r="D42" s="1" t="str">
        <f ca="1">IFERROR(__xludf.DUMMYFUNCTION("""COMPUTED_VALUE"""),"Расширенная лига")</f>
        <v>Расширенная лига</v>
      </c>
      <c r="E42" s="1">
        <f ca="1">IFERROR(__xludf.DUMMYFUNCTION("""COMPUTED_VALUE"""),6)</f>
        <v>6</v>
      </c>
      <c r="F42" s="1" t="str">
        <f ca="1">IFERROR(__xludf.DUMMYFUNCTION("""COMPUTED_VALUE"""),"Участник")</f>
        <v>Участник</v>
      </c>
      <c r="G42" s="1" t="str">
        <f ca="1">IFERROR(__xludf.DUMMYFUNCTION("""COMPUTED_VALUE"""),"МБОУ ИЕГЛ ""Школа-30""")</f>
        <v>МБОУ ИЕГЛ "Школа-30"</v>
      </c>
      <c r="H42" s="1" t="str">
        <f ca="1">IFERROR(__xludf.DUMMYFUNCTION("""COMPUTED_VALUE"""),"г.Ижевск")</f>
        <v>г.Ижевск</v>
      </c>
    </row>
    <row r="43" spans="1:8" ht="12.75" x14ac:dyDescent="0.35">
      <c r="A43" s="1" t="str">
        <f ca="1">IFERROR(__xludf.DUMMYFUNCTION("""COMPUTED_VALUE"""),"Наговицына")</f>
        <v>Наговицына</v>
      </c>
      <c r="B43" s="1" t="str">
        <f ca="1">IFERROR(__xludf.DUMMYFUNCTION("""COMPUTED_VALUE"""),"Мария")</f>
        <v>Мария</v>
      </c>
      <c r="C43" s="1" t="str">
        <f ca="1">IFERROR(__xludf.DUMMYFUNCTION("""COMPUTED_VALUE"""),"5 класс")</f>
        <v>5 класс</v>
      </c>
      <c r="D43" s="1" t="str">
        <f ca="1">IFERROR(__xludf.DUMMYFUNCTION("""COMPUTED_VALUE"""),"Расширенная лига")</f>
        <v>Расширенная лига</v>
      </c>
      <c r="E43" s="1">
        <f ca="1">IFERROR(__xludf.DUMMYFUNCTION("""COMPUTED_VALUE"""),4)</f>
        <v>4</v>
      </c>
      <c r="F43" s="1" t="str">
        <f ca="1">IFERROR(__xludf.DUMMYFUNCTION("""COMPUTED_VALUE"""),"Участник")</f>
        <v>Участник</v>
      </c>
      <c r="G43" s="1" t="str">
        <f ca="1">IFERROR(__xludf.DUMMYFUNCTION("""COMPUTED_VALUE"""),"МБОУ ИЕГЛ ""Школа-30""")</f>
        <v>МБОУ ИЕГЛ "Школа-30"</v>
      </c>
      <c r="H43" s="1" t="str">
        <f ca="1">IFERROR(__xludf.DUMMYFUNCTION("""COMPUTED_VALUE"""),"г.Ижевск")</f>
        <v>г.Ижевск</v>
      </c>
    </row>
    <row r="44" spans="1:8" ht="12.75" x14ac:dyDescent="0.35">
      <c r="A44" s="1" t="str">
        <f ca="1">IFERROR(__xludf.DUMMYFUNCTION("""COMPUTED_VALUE"""),"Столяров")</f>
        <v>Столяров</v>
      </c>
      <c r="B44" s="1" t="str">
        <f ca="1">IFERROR(__xludf.DUMMYFUNCTION("""COMPUTED_VALUE"""),"Евгений")</f>
        <v>Евгений</v>
      </c>
      <c r="C44" s="1" t="str">
        <f ca="1">IFERROR(__xludf.DUMMYFUNCTION("""COMPUTED_VALUE"""),"6 класс")</f>
        <v>6 класс</v>
      </c>
      <c r="D44" s="1" t="str">
        <f ca="1">IFERROR(__xludf.DUMMYFUNCTION("""COMPUTED_VALUE"""),"Расширенная лига")</f>
        <v>Расширенная лига</v>
      </c>
      <c r="E44" s="1">
        <f ca="1">IFERROR(__xludf.DUMMYFUNCTION("""COMPUTED_VALUE"""),4)</f>
        <v>4</v>
      </c>
      <c r="F44" s="1" t="str">
        <f ca="1">IFERROR(__xludf.DUMMYFUNCTION("""COMPUTED_VALUE"""),"Участник")</f>
        <v>Участник</v>
      </c>
      <c r="G44" s="1" t="str">
        <f ca="1">IFERROR(__xludf.DUMMYFUNCTION("""COMPUTED_VALUE"""),"МБОУ ГЮЛ №86")</f>
        <v>МБОУ ГЮЛ №86</v>
      </c>
      <c r="H44" s="1" t="str">
        <f ca="1">IFERROR(__xludf.DUMMYFUNCTION("""COMPUTED_VALUE"""),"г.Ижевск")</f>
        <v>г.Ижевск</v>
      </c>
    </row>
    <row r="45" spans="1:8" ht="12.75" x14ac:dyDescent="0.35">
      <c r="A45" s="1" t="str">
        <f ca="1">IFERROR(__xludf.DUMMYFUNCTION("""COMPUTED_VALUE"""),"Серова")</f>
        <v>Серова</v>
      </c>
      <c r="B45" s="1" t="str">
        <f ca="1">IFERROR(__xludf.DUMMYFUNCTION("""COMPUTED_VALUE"""),"Екатерина")</f>
        <v>Екатерина</v>
      </c>
      <c r="C45" s="1" t="str">
        <f ca="1">IFERROR(__xludf.DUMMYFUNCTION("""COMPUTED_VALUE"""),"6 класс")</f>
        <v>6 класс</v>
      </c>
      <c r="D45" s="1" t="str">
        <f ca="1">IFERROR(__xludf.DUMMYFUNCTION("""COMPUTED_VALUE"""),"Базовая лига")</f>
        <v>Базовая лига</v>
      </c>
      <c r="E45" s="1">
        <f ca="1">IFERROR(__xludf.DUMMYFUNCTION("""COMPUTED_VALUE"""),3)</f>
        <v>3</v>
      </c>
      <c r="F45" s="1" t="str">
        <f ca="1">IFERROR(__xludf.DUMMYFUNCTION("""COMPUTED_VALUE"""),"Участник")</f>
        <v>Участник</v>
      </c>
      <c r="G45" s="1" t="str">
        <f ca="1">IFERROR(__xludf.DUMMYFUNCTION("""COMPUTED_VALUE"""),"МБОУ СОШ №100")</f>
        <v>МБОУ СОШ №100</v>
      </c>
      <c r="H45" s="1" t="str">
        <f ca="1">IFERROR(__xludf.DUMMYFUNCTION("""COMPUTED_VALUE"""),"г.Ижевск")</f>
        <v>г.Ижевск</v>
      </c>
    </row>
    <row r="46" spans="1:8" ht="12.75" x14ac:dyDescent="0.35">
      <c r="A46" s="1" t="str">
        <f ca="1">IFERROR(__xludf.DUMMYFUNCTION("""COMPUTED_VALUE"""),"Королёва")</f>
        <v>Королёва</v>
      </c>
      <c r="B46" s="1" t="str">
        <f ca="1">IFERROR(__xludf.DUMMYFUNCTION("""COMPUTED_VALUE"""),"Устинья")</f>
        <v>Устинья</v>
      </c>
      <c r="C46" s="1" t="str">
        <f ca="1">IFERROR(__xludf.DUMMYFUNCTION("""COMPUTED_VALUE"""),"5 класс")</f>
        <v>5 класс</v>
      </c>
      <c r="D46" s="1" t="str">
        <f ca="1">IFERROR(__xludf.DUMMYFUNCTION("""COMPUTED_VALUE"""),"Базовая лига")</f>
        <v>Базовая лига</v>
      </c>
      <c r="E46" s="1">
        <f ca="1">IFERROR(__xludf.DUMMYFUNCTION("""COMPUTED_VALUE"""),2)</f>
        <v>2</v>
      </c>
      <c r="F46" s="1" t="str">
        <f ca="1">IFERROR(__xludf.DUMMYFUNCTION("""COMPUTED_VALUE"""),"Участник")</f>
        <v>Участник</v>
      </c>
      <c r="G46" s="1" t="str">
        <f ca="1">IFERROR(__xludf.DUMMYFUNCTION("""COMPUTED_VALUE"""),"МБОУ Сюрногуртская СОШ")</f>
        <v>МБОУ Сюрногуртская СОШ</v>
      </c>
      <c r="H46" s="1" t="str">
        <f ca="1">IFERROR(__xludf.DUMMYFUNCTION("""COMPUTED_VALUE"""),"д.Сюрногурт, УР")</f>
        <v>д.Сюрногурт, УР</v>
      </c>
    </row>
    <row r="47" spans="1:8" ht="12.75" x14ac:dyDescent="0.35">
      <c r="A47" s="1" t="str">
        <f ca="1">IFERROR(__xludf.DUMMYFUNCTION("""COMPUTED_VALUE"""),"Непогодин")</f>
        <v>Непогодин</v>
      </c>
      <c r="B47" s="1" t="str">
        <f ca="1">IFERROR(__xludf.DUMMYFUNCTION("""COMPUTED_VALUE"""),"Петр")</f>
        <v>Петр</v>
      </c>
      <c r="C47" s="1" t="str">
        <f ca="1">IFERROR(__xludf.DUMMYFUNCTION("""COMPUTED_VALUE"""),"5 класс")</f>
        <v>5 класс</v>
      </c>
      <c r="D47" s="1" t="str">
        <f ca="1">IFERROR(__xludf.DUMMYFUNCTION("""COMPUTED_VALUE"""),"Базовая лига")</f>
        <v>Базовая лига</v>
      </c>
      <c r="E47" s="1">
        <f ca="1">IFERROR(__xludf.DUMMYFUNCTION("""COMPUTED_VALUE"""),2)</f>
        <v>2</v>
      </c>
      <c r="F47" s="1" t="str">
        <f ca="1">IFERROR(__xludf.DUMMYFUNCTION("""COMPUTED_VALUE"""),"Участник")</f>
        <v>Участник</v>
      </c>
      <c r="G47" s="1" t="str">
        <f ca="1">IFERROR(__xludf.DUMMYFUNCTION("""COMPUTED_VALUE"""),"МБОУ СОШ №17")</f>
        <v>МБОУ СОШ №17</v>
      </c>
      <c r="H47" s="1" t="str">
        <f ca="1">IFERROR(__xludf.DUMMYFUNCTION("""COMPUTED_VALUE"""),"г.Воткинск")</f>
        <v>г.Воткинск</v>
      </c>
    </row>
    <row r="48" spans="1:8" ht="12.75" x14ac:dyDescent="0.35">
      <c r="A48" s="1" t="str">
        <f ca="1">IFERROR(__xludf.DUMMYFUNCTION("""COMPUTED_VALUE"""),"Обухова")</f>
        <v>Обухова</v>
      </c>
      <c r="B48" s="1" t="str">
        <f ca="1">IFERROR(__xludf.DUMMYFUNCTION("""COMPUTED_VALUE"""),"Полина")</f>
        <v>Полина</v>
      </c>
      <c r="C48" s="1" t="str">
        <f ca="1">IFERROR(__xludf.DUMMYFUNCTION("""COMPUTED_VALUE"""),"5 класс")</f>
        <v>5 класс</v>
      </c>
      <c r="D48" s="1" t="str">
        <f ca="1">IFERROR(__xludf.DUMMYFUNCTION("""COMPUTED_VALUE"""),"Базовая лига")</f>
        <v>Базовая лига</v>
      </c>
      <c r="E48" s="1">
        <f ca="1">IFERROR(__xludf.DUMMYFUNCTION("""COMPUTED_VALUE"""),2)</f>
        <v>2</v>
      </c>
      <c r="F48" s="1" t="str">
        <f ca="1">IFERROR(__xludf.DUMMYFUNCTION("""COMPUTED_VALUE"""),"Участник")</f>
        <v>Участник</v>
      </c>
      <c r="G48" s="1" t="str">
        <f ca="1">IFERROR(__xludf.DUMMYFUNCTION("""COMPUTED_VALUE"""),"МБОУ ИЕГЛ ""Школа-30""")</f>
        <v>МБОУ ИЕГЛ "Школа-30"</v>
      </c>
      <c r="H48" s="1" t="str">
        <f ca="1">IFERROR(__xludf.DUMMYFUNCTION("""COMPUTED_VALUE"""),"г.Ижевск")</f>
        <v>г.Ижевск</v>
      </c>
    </row>
    <row r="49" spans="1:8" ht="12.75" x14ac:dyDescent="0.35">
      <c r="A49" s="1" t="str">
        <f ca="1">IFERROR(__xludf.DUMMYFUNCTION("""COMPUTED_VALUE"""),"Сунцов")</f>
        <v>Сунцов</v>
      </c>
      <c r="B49" s="1" t="str">
        <f ca="1">IFERROR(__xludf.DUMMYFUNCTION("""COMPUTED_VALUE"""),"Дамир")</f>
        <v>Дамир</v>
      </c>
      <c r="C49" s="1" t="str">
        <f ca="1">IFERROR(__xludf.DUMMYFUNCTION("""COMPUTED_VALUE"""),"5 класс")</f>
        <v>5 класс</v>
      </c>
      <c r="D49" s="1" t="str">
        <f ca="1">IFERROR(__xludf.DUMMYFUNCTION("""COMPUTED_VALUE"""),"Базовая лига")</f>
        <v>Базовая лига</v>
      </c>
      <c r="E49" s="1">
        <f ca="1">IFERROR(__xludf.DUMMYFUNCTION("""COMPUTED_VALUE"""),2)</f>
        <v>2</v>
      </c>
      <c r="F49" s="1" t="str">
        <f ca="1">IFERROR(__xludf.DUMMYFUNCTION("""COMPUTED_VALUE"""),"Участник")</f>
        <v>Участник</v>
      </c>
      <c r="G49" s="1" t="str">
        <f ca="1">IFERROR(__xludf.DUMMYFUNCTION("""COMPUTED_VALUE"""),"МБОУ Италмасовская СОШ")</f>
        <v>МБОУ Италмасовская СОШ</v>
      </c>
      <c r="H49" s="1" t="str">
        <f ca="1">IFERROR(__xludf.DUMMYFUNCTION("""COMPUTED_VALUE"""),"с.Италмас, УР")</f>
        <v>с.Италмас, УР</v>
      </c>
    </row>
    <row r="50" spans="1:8" ht="12.75" x14ac:dyDescent="0.35">
      <c r="A50" s="1" t="str">
        <f ca="1">IFERROR(__xludf.DUMMYFUNCTION("""COMPUTED_VALUE"""),"Хуснаярова")</f>
        <v>Хуснаярова</v>
      </c>
      <c r="B50" s="1" t="str">
        <f ca="1">IFERROR(__xludf.DUMMYFUNCTION("""COMPUTED_VALUE"""),"Диана")</f>
        <v>Диана</v>
      </c>
      <c r="C50" s="1" t="str">
        <f ca="1">IFERROR(__xludf.DUMMYFUNCTION("""COMPUTED_VALUE"""),"5 класс")</f>
        <v>5 класс</v>
      </c>
      <c r="D50" s="1" t="str">
        <f ca="1">IFERROR(__xludf.DUMMYFUNCTION("""COMPUTED_VALUE"""),"Базовая лига")</f>
        <v>Базовая лига</v>
      </c>
      <c r="E50" s="1">
        <f ca="1">IFERROR(__xludf.DUMMYFUNCTION("""COMPUTED_VALUE"""),2)</f>
        <v>2</v>
      </c>
      <c r="F50" s="1" t="str">
        <f ca="1">IFERROR(__xludf.DUMMYFUNCTION("""COMPUTED_VALUE"""),"Участник")</f>
        <v>Участник</v>
      </c>
      <c r="G50" s="1" t="str">
        <f ca="1">IFERROR(__xludf.DUMMYFUNCTION("""COMPUTED_VALUE"""),"МБОУ СОШ №100")</f>
        <v>МБОУ СОШ №100</v>
      </c>
      <c r="H50" s="1" t="str">
        <f ca="1">IFERROR(__xludf.DUMMYFUNCTION("""COMPUTED_VALUE"""),"г.Ижевск")</f>
        <v>г.Ижевск</v>
      </c>
    </row>
    <row r="51" spans="1:8" ht="12.75" x14ac:dyDescent="0.35">
      <c r="A51" s="1" t="str">
        <f ca="1">IFERROR(__xludf.DUMMYFUNCTION("""COMPUTED_VALUE"""),"Третьяков")</f>
        <v>Третьяков</v>
      </c>
      <c r="B51" s="1" t="str">
        <f ca="1">IFERROR(__xludf.DUMMYFUNCTION("""COMPUTED_VALUE"""),"Алексей")</f>
        <v>Алексей</v>
      </c>
      <c r="C51" s="1" t="str">
        <f ca="1">IFERROR(__xludf.DUMMYFUNCTION("""COMPUTED_VALUE"""),"5 класс")</f>
        <v>5 класс</v>
      </c>
      <c r="D51" s="1" t="str">
        <f ca="1">IFERROR(__xludf.DUMMYFUNCTION("""COMPUTED_VALUE"""),"Расширенная лига")</f>
        <v>Расширенная лига</v>
      </c>
      <c r="E51" s="1">
        <f ca="1">IFERROR(__xludf.DUMMYFUNCTION("""COMPUTED_VALUE"""),2)</f>
        <v>2</v>
      </c>
      <c r="F51" s="1" t="str">
        <f ca="1">IFERROR(__xludf.DUMMYFUNCTION("""COMPUTED_VALUE"""),"Участник")</f>
        <v>Участник</v>
      </c>
      <c r="G51" s="1" t="str">
        <f ca="1">IFERROR(__xludf.DUMMYFUNCTION("""COMPUTED_VALUE"""),"МБОУ ФМЛ")</f>
        <v>МБОУ ФМЛ</v>
      </c>
      <c r="H51" s="1" t="str">
        <f ca="1">IFERROR(__xludf.DUMMYFUNCTION("""COMPUTED_VALUE"""),"г.Глазов")</f>
        <v>г.Глазов</v>
      </c>
    </row>
    <row r="52" spans="1:8" ht="12.75" x14ac:dyDescent="0.35">
      <c r="A52" s="1" t="str">
        <f ca="1">IFERROR(__xludf.DUMMYFUNCTION("""COMPUTED_VALUE"""),"Николаев")</f>
        <v>Николаев</v>
      </c>
      <c r="B52" s="1" t="str">
        <f ca="1">IFERROR(__xludf.DUMMYFUNCTION("""COMPUTED_VALUE"""),"Всеволод")</f>
        <v>Всеволод</v>
      </c>
      <c r="C52" s="1" t="str">
        <f ca="1">IFERROR(__xludf.DUMMYFUNCTION("""COMPUTED_VALUE"""),"6 класс")</f>
        <v>6 класс</v>
      </c>
      <c r="D52" s="1" t="str">
        <f ca="1">IFERROR(__xludf.DUMMYFUNCTION("""COMPUTED_VALUE"""),"Базовая лига")</f>
        <v>Базовая лига</v>
      </c>
      <c r="E52" s="1">
        <f ca="1">IFERROR(__xludf.DUMMYFUNCTION("""COMPUTED_VALUE"""),2)</f>
        <v>2</v>
      </c>
      <c r="F52" s="1" t="str">
        <f ca="1">IFERROR(__xludf.DUMMYFUNCTION("""COMPUTED_VALUE"""),"Участник")</f>
        <v>Участник</v>
      </c>
      <c r="G52" s="1" t="str">
        <f ca="1">IFERROR(__xludf.DUMMYFUNCTION("""COMPUTED_VALUE"""),"МОО СОШ №1")</f>
        <v>МОО СОШ №1</v>
      </c>
      <c r="H52" s="1" t="str">
        <f ca="1">IFERROR(__xludf.DUMMYFUNCTION("""COMPUTED_VALUE"""),"с.Малая Пурга, УР")</f>
        <v>с.Малая Пурга, УР</v>
      </c>
    </row>
    <row r="53" spans="1:8" ht="12.75" x14ac:dyDescent="0.35">
      <c r="A53" s="1" t="str">
        <f ca="1">IFERROR(__xludf.DUMMYFUNCTION("""COMPUTED_VALUE"""),"Халилов")</f>
        <v>Халилов</v>
      </c>
      <c r="B53" s="1" t="str">
        <f ca="1">IFERROR(__xludf.DUMMYFUNCTION("""COMPUTED_VALUE"""),"Семён")</f>
        <v>Семён</v>
      </c>
      <c r="C53" s="1" t="str">
        <f ca="1">IFERROR(__xludf.DUMMYFUNCTION("""COMPUTED_VALUE"""),"6 класс")</f>
        <v>6 класс</v>
      </c>
      <c r="D53" s="1" t="str">
        <f ca="1">IFERROR(__xludf.DUMMYFUNCTION("""COMPUTED_VALUE"""),"Базовая лига")</f>
        <v>Базовая лига</v>
      </c>
      <c r="E53" s="1">
        <f ca="1">IFERROR(__xludf.DUMMYFUNCTION("""COMPUTED_VALUE"""),2)</f>
        <v>2</v>
      </c>
      <c r="F53" s="1" t="str">
        <f ca="1">IFERROR(__xludf.DUMMYFUNCTION("""COMPUTED_VALUE"""),"Участник")</f>
        <v>Участник</v>
      </c>
      <c r="G53" s="1" t="str">
        <f ca="1">IFERROR(__xludf.DUMMYFUNCTION("""COMPUTED_VALUE"""),"МБОУ СОШ №80")</f>
        <v>МБОУ СОШ №80</v>
      </c>
      <c r="H53" s="1" t="str">
        <f ca="1">IFERROR(__xludf.DUMMYFUNCTION("""COMPUTED_VALUE"""),"г.Ижевск")</f>
        <v>г.Ижевск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5-6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катя иванова</cp:lastModifiedBy>
  <dcterms:created xsi:type="dcterms:W3CDTF">2026-05-17T08:49:42Z</dcterms:created>
  <dcterms:modified xsi:type="dcterms:W3CDTF">2026-05-17T08:49:42Z</dcterms:modified>
</cp:coreProperties>
</file>