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8E39208-97E7-4790-B8AD-41C1A6616838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4 класс" sheetId="5" r:id="rId1"/>
  </sheets>
  <calcPr calcId="191029"/>
  <customWorkbookViews>
    <customWorkbookView name="класс" guid="{72B28699-3868-45A3-88D2-BF5812B72B1A}" maximized="1" windowWidth="0" windowHeight="0" activeSheetId="0"/>
    <customWorkbookView name="Фильтр 2" guid="{4724C137-928E-467C-B3B7-C1DBD9FBBB85}" maximized="1" windowWidth="0" windowHeight="0" activeSheetId="0"/>
    <customWorkbookView name="Фильтр 1" guid="{A9135062-8BD3-447A-8CBF-68EE860AAB3F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4" i="5" l="1"/>
  <c r="G84" i="5"/>
  <c r="F84" i="5"/>
  <c r="E84" i="5"/>
  <c r="D84" i="5"/>
  <c r="C84" i="5"/>
  <c r="B84" i="5"/>
  <c r="A84" i="5"/>
  <c r="H83" i="5"/>
  <c r="G83" i="5"/>
  <c r="F83" i="5"/>
  <c r="E83" i="5"/>
  <c r="D83" i="5"/>
  <c r="C83" i="5"/>
  <c r="B83" i="5"/>
  <c r="A83" i="5"/>
  <c r="H82" i="5"/>
  <c r="G82" i="5"/>
  <c r="F82" i="5"/>
  <c r="E82" i="5"/>
  <c r="D82" i="5"/>
  <c r="C82" i="5"/>
  <c r="B82" i="5"/>
  <c r="A82" i="5"/>
  <c r="H81" i="5"/>
  <c r="G81" i="5"/>
  <c r="F81" i="5"/>
  <c r="E81" i="5"/>
  <c r="D81" i="5"/>
  <c r="C81" i="5"/>
  <c r="B81" i="5"/>
  <c r="A81" i="5"/>
  <c r="H80" i="5"/>
  <c r="G80" i="5"/>
  <c r="F80" i="5"/>
  <c r="E80" i="5"/>
  <c r="D80" i="5"/>
  <c r="C80" i="5"/>
  <c r="B80" i="5"/>
  <c r="A80" i="5"/>
  <c r="H79" i="5"/>
  <c r="G79" i="5"/>
  <c r="F79" i="5"/>
  <c r="E79" i="5"/>
  <c r="D79" i="5"/>
  <c r="C79" i="5"/>
  <c r="B79" i="5"/>
  <c r="A79" i="5"/>
  <c r="H78" i="5"/>
  <c r="G78" i="5"/>
  <c r="F78" i="5"/>
  <c r="E78" i="5"/>
  <c r="D78" i="5"/>
  <c r="C78" i="5"/>
  <c r="B78" i="5"/>
  <c r="A78" i="5"/>
  <c r="H77" i="5"/>
  <c r="G77" i="5"/>
  <c r="F77" i="5"/>
  <c r="E77" i="5"/>
  <c r="D77" i="5"/>
  <c r="C77" i="5"/>
  <c r="B77" i="5"/>
  <c r="A77" i="5"/>
  <c r="H76" i="5"/>
  <c r="G76" i="5"/>
  <c r="F76" i="5"/>
  <c r="E76" i="5"/>
  <c r="D76" i="5"/>
  <c r="C76" i="5"/>
  <c r="B76" i="5"/>
  <c r="A76" i="5"/>
  <c r="H75" i="5"/>
  <c r="G75" i="5"/>
  <c r="F75" i="5"/>
  <c r="E75" i="5"/>
  <c r="D75" i="5"/>
  <c r="C75" i="5"/>
  <c r="B75" i="5"/>
  <c r="A75" i="5"/>
  <c r="H74" i="5"/>
  <c r="G74" i="5"/>
  <c r="F74" i="5"/>
  <c r="E74" i="5"/>
  <c r="D74" i="5"/>
  <c r="C74" i="5"/>
  <c r="B74" i="5"/>
  <c r="A74" i="5"/>
  <c r="H73" i="5"/>
  <c r="G73" i="5"/>
  <c r="F73" i="5"/>
  <c r="E73" i="5"/>
  <c r="D73" i="5"/>
  <c r="C73" i="5"/>
  <c r="B73" i="5"/>
  <c r="A73" i="5"/>
  <c r="H72" i="5"/>
  <c r="G72" i="5"/>
  <c r="F72" i="5"/>
  <c r="E72" i="5"/>
  <c r="D72" i="5"/>
  <c r="C72" i="5"/>
  <c r="B72" i="5"/>
  <c r="A72" i="5"/>
  <c r="H71" i="5"/>
  <c r="G71" i="5"/>
  <c r="F71" i="5"/>
  <c r="E71" i="5"/>
  <c r="D71" i="5"/>
  <c r="C71" i="5"/>
  <c r="B71" i="5"/>
  <c r="A71" i="5"/>
  <c r="H70" i="5"/>
  <c r="G70" i="5"/>
  <c r="F70" i="5"/>
  <c r="E70" i="5"/>
  <c r="D70" i="5"/>
  <c r="C70" i="5"/>
  <c r="B70" i="5"/>
  <c r="A70" i="5"/>
  <c r="H69" i="5"/>
  <c r="G69" i="5"/>
  <c r="F69" i="5"/>
  <c r="E69" i="5"/>
  <c r="D69" i="5"/>
  <c r="C69" i="5"/>
  <c r="B69" i="5"/>
  <c r="A69" i="5"/>
  <c r="H68" i="5"/>
  <c r="G68" i="5"/>
  <c r="F68" i="5"/>
  <c r="E68" i="5"/>
  <c r="D68" i="5"/>
  <c r="C68" i="5"/>
  <c r="B68" i="5"/>
  <c r="A68" i="5"/>
  <c r="H67" i="5"/>
  <c r="G67" i="5"/>
  <c r="F67" i="5"/>
  <c r="E67" i="5"/>
  <c r="D67" i="5"/>
  <c r="C67" i="5"/>
  <c r="B67" i="5"/>
  <c r="A67" i="5"/>
  <c r="H66" i="5"/>
  <c r="G66" i="5"/>
  <c r="F66" i="5"/>
  <c r="E66" i="5"/>
  <c r="D66" i="5"/>
  <c r="C66" i="5"/>
  <c r="B66" i="5"/>
  <c r="A66" i="5"/>
  <c r="H65" i="5"/>
  <c r="G65" i="5"/>
  <c r="F65" i="5"/>
  <c r="E65" i="5"/>
  <c r="D65" i="5"/>
  <c r="C65" i="5"/>
  <c r="B65" i="5"/>
  <c r="A65" i="5"/>
  <c r="H64" i="5"/>
  <c r="G64" i="5"/>
  <c r="F64" i="5"/>
  <c r="E64" i="5"/>
  <c r="D64" i="5"/>
  <c r="C64" i="5"/>
  <c r="B64" i="5"/>
  <c r="A64" i="5"/>
  <c r="H63" i="5"/>
  <c r="G63" i="5"/>
  <c r="F63" i="5"/>
  <c r="E63" i="5"/>
  <c r="D63" i="5"/>
  <c r="C63" i="5"/>
  <c r="B63" i="5"/>
  <c r="A63" i="5"/>
  <c r="H62" i="5"/>
  <c r="G62" i="5"/>
  <c r="F62" i="5"/>
  <c r="E62" i="5"/>
  <c r="D62" i="5"/>
  <c r="C62" i="5"/>
  <c r="B62" i="5"/>
  <c r="A62" i="5"/>
  <c r="H61" i="5"/>
  <c r="G61" i="5"/>
  <c r="F61" i="5"/>
  <c r="E61" i="5"/>
  <c r="D61" i="5"/>
  <c r="C61" i="5"/>
  <c r="B61" i="5"/>
  <c r="A61" i="5"/>
  <c r="H60" i="5"/>
  <c r="G60" i="5"/>
  <c r="F60" i="5"/>
  <c r="E60" i="5"/>
  <c r="D60" i="5"/>
  <c r="C60" i="5"/>
  <c r="B60" i="5"/>
  <c r="A60" i="5"/>
  <c r="H59" i="5"/>
  <c r="G59" i="5"/>
  <c r="F59" i="5"/>
  <c r="E59" i="5"/>
  <c r="D59" i="5"/>
  <c r="C59" i="5"/>
  <c r="B59" i="5"/>
  <c r="A59" i="5"/>
  <c r="H58" i="5"/>
  <c r="G58" i="5"/>
  <c r="F58" i="5"/>
  <c r="E58" i="5"/>
  <c r="D58" i="5"/>
  <c r="C58" i="5"/>
  <c r="B58" i="5"/>
  <c r="A58" i="5"/>
  <c r="H57" i="5"/>
  <c r="G57" i="5"/>
  <c r="F57" i="5"/>
  <c r="E57" i="5"/>
  <c r="D57" i="5"/>
  <c r="C57" i="5"/>
  <c r="B57" i="5"/>
  <c r="A57" i="5"/>
  <c r="H56" i="5"/>
  <c r="G56" i="5"/>
  <c r="F56" i="5"/>
  <c r="E56" i="5"/>
  <c r="D56" i="5"/>
  <c r="C56" i="5"/>
  <c r="B56" i="5"/>
  <c r="A56" i="5"/>
  <c r="H55" i="5"/>
  <c r="G55" i="5"/>
  <c r="F55" i="5"/>
  <c r="E55" i="5"/>
  <c r="D55" i="5"/>
  <c r="C55" i="5"/>
  <c r="B55" i="5"/>
  <c r="A55" i="5"/>
  <c r="H54" i="5"/>
  <c r="G54" i="5"/>
  <c r="F54" i="5"/>
  <c r="E54" i="5"/>
  <c r="D54" i="5"/>
  <c r="C54" i="5"/>
  <c r="B54" i="5"/>
  <c r="A54" i="5"/>
  <c r="H53" i="5"/>
  <c r="G53" i="5"/>
  <c r="F53" i="5"/>
  <c r="E53" i="5"/>
  <c r="D53" i="5"/>
  <c r="C53" i="5"/>
  <c r="B53" i="5"/>
  <c r="A53" i="5"/>
  <c r="H52" i="5"/>
  <c r="G52" i="5"/>
  <c r="F52" i="5"/>
  <c r="E52" i="5"/>
  <c r="D52" i="5"/>
  <c r="C52" i="5"/>
  <c r="B52" i="5"/>
  <c r="A52" i="5"/>
  <c r="H51" i="5"/>
  <c r="G51" i="5"/>
  <c r="F51" i="5"/>
  <c r="E51" i="5"/>
  <c r="D51" i="5"/>
  <c r="C51" i="5"/>
  <c r="B51" i="5"/>
  <c r="A51" i="5"/>
  <c r="H50" i="5"/>
  <c r="G50" i="5"/>
  <c r="F50" i="5"/>
  <c r="E50" i="5"/>
  <c r="D50" i="5"/>
  <c r="C50" i="5"/>
  <c r="B50" i="5"/>
  <c r="A50" i="5"/>
  <c r="H49" i="5"/>
  <c r="G49" i="5"/>
  <c r="F49" i="5"/>
  <c r="E49" i="5"/>
  <c r="D49" i="5"/>
  <c r="C49" i="5"/>
  <c r="B49" i="5"/>
  <c r="A49" i="5"/>
  <c r="H48" i="5"/>
  <c r="G48" i="5"/>
  <c r="F48" i="5"/>
  <c r="E48" i="5"/>
  <c r="D48" i="5"/>
  <c r="C48" i="5"/>
  <c r="B48" i="5"/>
  <c r="A48" i="5"/>
  <c r="H47" i="5"/>
  <c r="G47" i="5"/>
  <c r="F47" i="5"/>
  <c r="E47" i="5"/>
  <c r="D47" i="5"/>
  <c r="C47" i="5"/>
  <c r="B47" i="5"/>
  <c r="A47" i="5"/>
  <c r="H46" i="5"/>
  <c r="G46" i="5"/>
  <c r="F46" i="5"/>
  <c r="E46" i="5"/>
  <c r="D46" i="5"/>
  <c r="C46" i="5"/>
  <c r="B46" i="5"/>
  <c r="A46" i="5"/>
  <c r="H45" i="5"/>
  <c r="G45" i="5"/>
  <c r="F45" i="5"/>
  <c r="E45" i="5"/>
  <c r="D45" i="5"/>
  <c r="C45" i="5"/>
  <c r="B45" i="5"/>
  <c r="A45" i="5"/>
  <c r="H44" i="5"/>
  <c r="G44" i="5"/>
  <c r="F44" i="5"/>
  <c r="E44" i="5"/>
  <c r="D44" i="5"/>
  <c r="C44" i="5"/>
  <c r="B44" i="5"/>
  <c r="A44" i="5"/>
  <c r="H43" i="5"/>
  <c r="G43" i="5"/>
  <c r="F43" i="5"/>
  <c r="E43" i="5"/>
  <c r="D43" i="5"/>
  <c r="C43" i="5"/>
  <c r="B43" i="5"/>
  <c r="A43" i="5"/>
  <c r="H42" i="5"/>
  <c r="G42" i="5"/>
  <c r="F42" i="5"/>
  <c r="E42" i="5"/>
  <c r="D42" i="5"/>
  <c r="C42" i="5"/>
  <c r="B42" i="5"/>
  <c r="A42" i="5"/>
  <c r="H41" i="5"/>
  <c r="G41" i="5"/>
  <c r="F41" i="5"/>
  <c r="E41" i="5"/>
  <c r="D41" i="5"/>
  <c r="C41" i="5"/>
  <c r="B41" i="5"/>
  <c r="A41" i="5"/>
  <c r="H40" i="5"/>
  <c r="G40" i="5"/>
  <c r="F40" i="5"/>
  <c r="E40" i="5"/>
  <c r="D40" i="5"/>
  <c r="C40" i="5"/>
  <c r="B40" i="5"/>
  <c r="A40" i="5"/>
  <c r="H39" i="5"/>
  <c r="G39" i="5"/>
  <c r="F39" i="5"/>
  <c r="E39" i="5"/>
  <c r="D39" i="5"/>
  <c r="C39" i="5"/>
  <c r="B39" i="5"/>
  <c r="A39" i="5"/>
  <c r="H38" i="5"/>
  <c r="G38" i="5"/>
  <c r="F38" i="5"/>
  <c r="E38" i="5"/>
  <c r="D38" i="5"/>
  <c r="C38" i="5"/>
  <c r="B38" i="5"/>
  <c r="A38" i="5"/>
  <c r="H37" i="5"/>
  <c r="G37" i="5"/>
  <c r="F37" i="5"/>
  <c r="E37" i="5"/>
  <c r="D37" i="5"/>
  <c r="C37" i="5"/>
  <c r="B37" i="5"/>
  <c r="A37" i="5"/>
  <c r="H36" i="5"/>
  <c r="G36" i="5"/>
  <c r="F36" i="5"/>
  <c r="E36" i="5"/>
  <c r="D36" i="5"/>
  <c r="C36" i="5"/>
  <c r="B36" i="5"/>
  <c r="A36" i="5"/>
  <c r="H35" i="5"/>
  <c r="G35" i="5"/>
  <c r="F35" i="5"/>
  <c r="E35" i="5"/>
  <c r="D35" i="5"/>
  <c r="C35" i="5"/>
  <c r="B35" i="5"/>
  <c r="A35" i="5"/>
  <c r="H34" i="5"/>
  <c r="G34" i="5"/>
  <c r="F34" i="5"/>
  <c r="E34" i="5"/>
  <c r="D34" i="5"/>
  <c r="C34" i="5"/>
  <c r="B34" i="5"/>
  <c r="A34" i="5"/>
  <c r="H33" i="5"/>
  <c r="G33" i="5"/>
  <c r="F33" i="5"/>
  <c r="E33" i="5"/>
  <c r="D33" i="5"/>
  <c r="C33" i="5"/>
  <c r="B33" i="5"/>
  <c r="A33" i="5"/>
  <c r="H32" i="5"/>
  <c r="G32" i="5"/>
  <c r="F32" i="5"/>
  <c r="E32" i="5"/>
  <c r="D32" i="5"/>
  <c r="C32" i="5"/>
  <c r="B32" i="5"/>
  <c r="A32" i="5"/>
  <c r="H31" i="5"/>
  <c r="G31" i="5"/>
  <c r="F31" i="5"/>
  <c r="E31" i="5"/>
  <c r="D31" i="5"/>
  <c r="C31" i="5"/>
  <c r="B31" i="5"/>
  <c r="A31" i="5"/>
  <c r="H30" i="5"/>
  <c r="G30" i="5"/>
  <c r="F30" i="5"/>
  <c r="E30" i="5"/>
  <c r="D30" i="5"/>
  <c r="C30" i="5"/>
  <c r="B30" i="5"/>
  <c r="A30" i="5"/>
  <c r="H29" i="5"/>
  <c r="G29" i="5"/>
  <c r="F29" i="5"/>
  <c r="E29" i="5"/>
  <c r="D29" i="5"/>
  <c r="C29" i="5"/>
  <c r="B29" i="5"/>
  <c r="A29" i="5"/>
  <c r="H28" i="5"/>
  <c r="G28" i="5"/>
  <c r="F28" i="5"/>
  <c r="E28" i="5"/>
  <c r="D28" i="5"/>
  <c r="C28" i="5"/>
  <c r="B28" i="5"/>
  <c r="A28" i="5"/>
  <c r="H27" i="5"/>
  <c r="G27" i="5"/>
  <c r="F27" i="5"/>
  <c r="E27" i="5"/>
  <c r="D27" i="5"/>
  <c r="C27" i="5"/>
  <c r="B27" i="5"/>
  <c r="A27" i="5"/>
  <c r="H26" i="5"/>
  <c r="G26" i="5"/>
  <c r="F26" i="5"/>
  <c r="E26" i="5"/>
  <c r="D26" i="5"/>
  <c r="C26" i="5"/>
  <c r="B26" i="5"/>
  <c r="A26" i="5"/>
  <c r="H25" i="5"/>
  <c r="G25" i="5"/>
  <c r="F25" i="5"/>
  <c r="E25" i="5"/>
  <c r="D25" i="5"/>
  <c r="C25" i="5"/>
  <c r="B25" i="5"/>
  <c r="A25" i="5"/>
  <c r="H24" i="5"/>
  <c r="G24" i="5"/>
  <c r="F24" i="5"/>
  <c r="E24" i="5"/>
  <c r="D24" i="5"/>
  <c r="C24" i="5"/>
  <c r="B24" i="5"/>
  <c r="A24" i="5"/>
  <c r="H23" i="5"/>
  <c r="G23" i="5"/>
  <c r="F23" i="5"/>
  <c r="E23" i="5"/>
  <c r="D23" i="5"/>
  <c r="C23" i="5"/>
  <c r="B23" i="5"/>
  <c r="A23" i="5"/>
  <c r="H22" i="5"/>
  <c r="G22" i="5"/>
  <c r="F22" i="5"/>
  <c r="E22" i="5"/>
  <c r="D22" i="5"/>
  <c r="C22" i="5"/>
  <c r="B22" i="5"/>
  <c r="A22" i="5"/>
  <c r="H21" i="5"/>
  <c r="G21" i="5"/>
  <c r="F21" i="5"/>
  <c r="E21" i="5"/>
  <c r="D21" i="5"/>
  <c r="C21" i="5"/>
  <c r="B21" i="5"/>
  <c r="A21" i="5"/>
  <c r="H20" i="5"/>
  <c r="G20" i="5"/>
  <c r="F20" i="5"/>
  <c r="E20" i="5"/>
  <c r="D20" i="5"/>
  <c r="C20" i="5"/>
  <c r="B20" i="5"/>
  <c r="A20" i="5"/>
  <c r="H19" i="5"/>
  <c r="G19" i="5"/>
  <c r="F19" i="5"/>
  <c r="E19" i="5"/>
  <c r="D19" i="5"/>
  <c r="C19" i="5"/>
  <c r="B19" i="5"/>
  <c r="A19" i="5"/>
  <c r="H18" i="5"/>
  <c r="G18" i="5"/>
  <c r="F18" i="5"/>
  <c r="E18" i="5"/>
  <c r="D18" i="5"/>
  <c r="C18" i="5"/>
  <c r="B18" i="5"/>
  <c r="A18" i="5"/>
  <c r="H17" i="5"/>
  <c r="G17" i="5"/>
  <c r="F17" i="5"/>
  <c r="E17" i="5"/>
  <c r="D17" i="5"/>
  <c r="C17" i="5"/>
  <c r="B17" i="5"/>
  <c r="A17" i="5"/>
  <c r="H16" i="5"/>
  <c r="G16" i="5"/>
  <c r="F16" i="5"/>
  <c r="E16" i="5"/>
  <c r="D16" i="5"/>
  <c r="C16" i="5"/>
  <c r="B16" i="5"/>
  <c r="A16" i="5"/>
  <c r="H15" i="5"/>
  <c r="G15" i="5"/>
  <c r="F15" i="5"/>
  <c r="E15" i="5"/>
  <c r="D15" i="5"/>
  <c r="C15" i="5"/>
  <c r="B15" i="5"/>
  <c r="A15" i="5"/>
  <c r="H14" i="5"/>
  <c r="G14" i="5"/>
  <c r="F14" i="5"/>
  <c r="E14" i="5"/>
  <c r="D14" i="5"/>
  <c r="C14" i="5"/>
  <c r="B14" i="5"/>
  <c r="A14" i="5"/>
  <c r="H13" i="5"/>
  <c r="G13" i="5"/>
  <c r="F13" i="5"/>
  <c r="E13" i="5"/>
  <c r="D13" i="5"/>
  <c r="C13" i="5"/>
  <c r="B13" i="5"/>
  <c r="A13" i="5"/>
  <c r="H12" i="5"/>
  <c r="G12" i="5"/>
  <c r="F12" i="5"/>
  <c r="E12" i="5"/>
  <c r="D12" i="5"/>
  <c r="C12" i="5"/>
  <c r="B12" i="5"/>
  <c r="A12" i="5"/>
  <c r="H11" i="5"/>
  <c r="G11" i="5"/>
  <c r="F11" i="5"/>
  <c r="E11" i="5"/>
  <c r="D11" i="5"/>
  <c r="C11" i="5"/>
  <c r="B11" i="5"/>
  <c r="A11" i="5"/>
  <c r="H10" i="5"/>
  <c r="G10" i="5"/>
  <c r="F10" i="5"/>
  <c r="E10" i="5"/>
  <c r="D10" i="5"/>
  <c r="C10" i="5"/>
  <c r="B10" i="5"/>
  <c r="A10" i="5"/>
  <c r="H9" i="5"/>
  <c r="G9" i="5"/>
  <c r="F9" i="5"/>
  <c r="E9" i="5"/>
  <c r="D9" i="5"/>
  <c r="C9" i="5"/>
  <c r="B9" i="5"/>
  <c r="A9" i="5"/>
  <c r="H8" i="5"/>
  <c r="G8" i="5"/>
  <c r="F8" i="5"/>
  <c r="E8" i="5"/>
  <c r="D8" i="5"/>
  <c r="C8" i="5"/>
  <c r="B8" i="5"/>
  <c r="A8" i="5"/>
  <c r="H7" i="5"/>
  <c r="G7" i="5"/>
  <c r="F7" i="5"/>
  <c r="E7" i="5"/>
  <c r="D7" i="5"/>
  <c r="C7" i="5"/>
  <c r="B7" i="5"/>
  <c r="A7" i="5"/>
  <c r="H6" i="5"/>
  <c r="G6" i="5"/>
  <c r="F6" i="5"/>
  <c r="E6" i="5"/>
  <c r="D6" i="5"/>
  <c r="C6" i="5"/>
  <c r="B6" i="5"/>
  <c r="A6" i="5"/>
  <c r="H5" i="5"/>
  <c r="G5" i="5"/>
  <c r="F5" i="5"/>
  <c r="E5" i="5"/>
  <c r="D5" i="5"/>
  <c r="C5" i="5"/>
  <c r="B5" i="5"/>
  <c r="A5" i="5"/>
  <c r="H4" i="5"/>
  <c r="G4" i="5"/>
  <c r="F4" i="5"/>
  <c r="E4" i="5"/>
  <c r="D4" i="5"/>
  <c r="C4" i="5"/>
  <c r="B4" i="5"/>
  <c r="A4" i="5"/>
  <c r="H3" i="5"/>
  <c r="G3" i="5"/>
  <c r="F3" i="5"/>
  <c r="E3" i="5"/>
  <c r="D3" i="5"/>
  <c r="C3" i="5"/>
  <c r="B3" i="5"/>
  <c r="A3" i="5"/>
  <c r="H2" i="5"/>
  <c r="G2" i="5"/>
  <c r="F2" i="5"/>
  <c r="E2" i="5"/>
  <c r="D2" i="5"/>
  <c r="C2" i="5"/>
  <c r="B2" i="5"/>
  <c r="A2" i="5"/>
  <c r="H1" i="5"/>
  <c r="G1" i="5"/>
  <c r="F1" i="5"/>
  <c r="E1" i="5"/>
  <c r="D1" i="5"/>
  <c r="C1" i="5"/>
  <c r="B1" i="5"/>
  <c r="A1" i="5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 applyFont="1" applyAlignment="1"/>
    <xf numFmtId="0" fontId="1" fillId="0" borderId="0" xfId="0" applyFont="1"/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calcChain" Target="calcChain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84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2.59765625" defaultRowHeight="15.75" customHeight="1" x14ac:dyDescent="0.35"/>
  <cols>
    <col min="4" max="4" width="18.73046875" customWidth="1"/>
    <col min="6" max="6" width="21.265625" customWidth="1"/>
    <col min="7" max="7" width="24.46484375" customWidth="1"/>
  </cols>
  <sheetData>
    <row r="1" spans="1:26" ht="15.75" customHeight="1" x14ac:dyDescent="0.4">
      <c r="A1" s="2" t="str">
        <f ca="1">IFERROR(__xludf.DUMMYFUNCTION("QUERY(
  {
    'Лист1'!A:H,
    ARRAYFORMULA(
      IF('Лист1'!F:F=""Звание"",""Порядок"",
      IF('Лист1'!F:F=""Победитель"",1,
      IF('Лист1'!F:F=""Призер 1 степени"",2,
      IF('Лист1'!F:F=""Призер 2 степени"",3,
      IF('Лист1'!F:F=""Призер 3 сте"&amp;"пени"",4,
      IF('Лист1'!F:F=""Участник"",5,99))))))
    )
  },
  ""select Col1,Col2,Col3,Col4,Col5,Col6,Col7,Col8 
   where Col3 = '4 класс' 
   order by Col9 asc, Col5 desc
   label 
   Col1 'Фамилия',
   Col2 'Имя',
   Col3 'Класс',
   Col4 'Лига',
 "&amp;"  Col5 'Балл',
   Col6 'Звание',
   Col7 'Школа',
   Col8 'Город'"",
  1
)"),"Фамилия")</f>
        <v>Фамилия</v>
      </c>
      <c r="B1" s="2" t="str">
        <f ca="1">IFERROR(__xludf.DUMMYFUNCTION("""COMPUTED_VALUE"""),"Имя")</f>
        <v>Имя</v>
      </c>
      <c r="C1" s="2" t="str">
        <f ca="1">IFERROR(__xludf.DUMMYFUNCTION("""COMPUTED_VALUE"""),"Класс")</f>
        <v>Класс</v>
      </c>
      <c r="D1" s="2" t="str">
        <f ca="1">IFERROR(__xludf.DUMMYFUNCTION("""COMPUTED_VALUE"""),"Лига")</f>
        <v>Лига</v>
      </c>
      <c r="E1" s="2" t="str">
        <f ca="1">IFERROR(__xludf.DUMMYFUNCTION("""COMPUTED_VALUE"""),"Балл")</f>
        <v>Балл</v>
      </c>
      <c r="F1" s="2" t="str">
        <f ca="1">IFERROR(__xludf.DUMMYFUNCTION("""COMPUTED_VALUE"""),"Звание")</f>
        <v>Звание</v>
      </c>
      <c r="G1" s="2" t="str">
        <f ca="1">IFERROR(__xludf.DUMMYFUNCTION("""COMPUTED_VALUE"""),"Школа")</f>
        <v>Школа</v>
      </c>
      <c r="H1" s="2" t="str">
        <f ca="1">IFERROR(__xludf.DUMMYFUNCTION("""COMPUTED_VALUE"""),"Город")</f>
        <v>Город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35">
      <c r="A2" s="1" t="str">
        <f ca="1">IFERROR(__xludf.DUMMYFUNCTION("""COMPUTED_VALUE"""),"Серебринский")</f>
        <v>Серебринский</v>
      </c>
      <c r="B2" s="1" t="str">
        <f ca="1">IFERROR(__xludf.DUMMYFUNCTION("""COMPUTED_VALUE"""),"Захар")</f>
        <v>Захар</v>
      </c>
      <c r="C2" s="1" t="str">
        <f ca="1">IFERROR(__xludf.DUMMYFUNCTION("""COMPUTED_VALUE"""),"4 класс")</f>
        <v>4 класс</v>
      </c>
      <c r="D2" s="1" t="str">
        <f ca="1">IFERROR(__xludf.DUMMYFUNCTION("""COMPUTED_VALUE"""),"Расширенная лига")</f>
        <v>Расширенная лига</v>
      </c>
      <c r="E2" s="1">
        <f ca="1">IFERROR(__xludf.DUMMYFUNCTION("""COMPUTED_VALUE"""),22)</f>
        <v>22</v>
      </c>
      <c r="F2" s="1" t="str">
        <f ca="1">IFERROR(__xludf.DUMMYFUNCTION("""COMPUTED_VALUE"""),"Победитель")</f>
        <v>Победитель</v>
      </c>
      <c r="G2" s="1" t="str">
        <f ca="1">IFERROR(__xludf.DUMMYFUNCTION("""COMPUTED_VALUE"""),"МБОУ МОК ""Гармония""")</f>
        <v>МБОУ МОК "Гармония"</v>
      </c>
      <c r="H2" s="1" t="str">
        <f ca="1">IFERROR(__xludf.DUMMYFUNCTION("""COMPUTED_VALUE"""),"г.Ижевск")</f>
        <v>г.Ижевск</v>
      </c>
    </row>
    <row r="3" spans="1:26" x14ac:dyDescent="0.35">
      <c r="A3" s="1" t="str">
        <f ca="1">IFERROR(__xludf.DUMMYFUNCTION("""COMPUTED_VALUE"""),"Спичкин")</f>
        <v>Спичкин</v>
      </c>
      <c r="B3" s="1" t="str">
        <f ca="1">IFERROR(__xludf.DUMMYFUNCTION("""COMPUTED_VALUE"""),"Леонид")</f>
        <v>Леонид</v>
      </c>
      <c r="C3" s="1" t="str">
        <f ca="1">IFERROR(__xludf.DUMMYFUNCTION("""COMPUTED_VALUE"""),"4 класс")</f>
        <v>4 класс</v>
      </c>
      <c r="D3" s="1" t="str">
        <f ca="1">IFERROR(__xludf.DUMMYFUNCTION("""COMPUTED_VALUE"""),"Расширенная лига")</f>
        <v>Расширенная лига</v>
      </c>
      <c r="E3" s="1">
        <f ca="1">IFERROR(__xludf.DUMMYFUNCTION("""COMPUTED_VALUE"""),22)</f>
        <v>22</v>
      </c>
      <c r="F3" s="1" t="str">
        <f ca="1">IFERROR(__xludf.DUMMYFUNCTION("""COMPUTED_VALUE"""),"Победитель")</f>
        <v>Победитель</v>
      </c>
      <c r="G3" s="1" t="str">
        <f ca="1">IFERROR(__xludf.DUMMYFUNCTION("""COMPUTED_VALUE"""),"МБОУ СОШ №70")</f>
        <v>МБОУ СОШ №70</v>
      </c>
      <c r="H3" s="1" t="str">
        <f ca="1">IFERROR(__xludf.DUMMYFUNCTION("""COMPUTED_VALUE"""),"г.Ижевск")</f>
        <v>г.Ижевск</v>
      </c>
    </row>
    <row r="4" spans="1:26" x14ac:dyDescent="0.35">
      <c r="A4" s="1" t="str">
        <f ca="1">IFERROR(__xludf.DUMMYFUNCTION("""COMPUTED_VALUE"""),"Мухаметзянов")</f>
        <v>Мухаметзянов</v>
      </c>
      <c r="B4" s="1" t="str">
        <f ca="1">IFERROR(__xludf.DUMMYFUNCTION("""COMPUTED_VALUE"""),"Марсель")</f>
        <v>Марсель</v>
      </c>
      <c r="C4" s="1" t="str">
        <f ca="1">IFERROR(__xludf.DUMMYFUNCTION("""COMPUTED_VALUE"""),"4 класс")</f>
        <v>4 класс</v>
      </c>
      <c r="D4" s="1" t="str">
        <f ca="1">IFERROR(__xludf.DUMMYFUNCTION("""COMPUTED_VALUE"""),"Базовая лига")</f>
        <v>Базовая лига</v>
      </c>
      <c r="E4" s="1">
        <f ca="1">IFERROR(__xludf.DUMMYFUNCTION("""COMPUTED_VALUE"""),15)</f>
        <v>15</v>
      </c>
      <c r="F4" s="1" t="str">
        <f ca="1">IFERROR(__xludf.DUMMYFUNCTION("""COMPUTED_VALUE"""),"Победитель")</f>
        <v>Победитель</v>
      </c>
      <c r="G4" s="1" t="str">
        <f ca="1">IFERROR(__xludf.DUMMYFUNCTION("""COMPUTED_VALUE"""),"БОУ УР ""Столичный лицей""")</f>
        <v>БОУ УР "Столичный лицей"</v>
      </c>
      <c r="H4" s="1" t="str">
        <f ca="1">IFERROR(__xludf.DUMMYFUNCTION("""COMPUTED_VALUE"""),"г.Ижевск")</f>
        <v>г.Ижевск</v>
      </c>
    </row>
    <row r="5" spans="1:26" x14ac:dyDescent="0.35">
      <c r="A5" s="1" t="str">
        <f ca="1">IFERROR(__xludf.DUMMYFUNCTION("""COMPUTED_VALUE"""),"Булдакова")</f>
        <v>Булдакова</v>
      </c>
      <c r="B5" s="1" t="str">
        <f ca="1">IFERROR(__xludf.DUMMYFUNCTION("""COMPUTED_VALUE"""),"Таисия")</f>
        <v>Таисия</v>
      </c>
      <c r="C5" s="1" t="str">
        <f ca="1">IFERROR(__xludf.DUMMYFUNCTION("""COMPUTED_VALUE"""),"4 класс")</f>
        <v>4 класс</v>
      </c>
      <c r="D5" s="1" t="str">
        <f ca="1">IFERROR(__xludf.DUMMYFUNCTION("""COMPUTED_VALUE"""),"Расширенная лига")</f>
        <v>Расширенная лига</v>
      </c>
      <c r="E5" s="1">
        <f ca="1">IFERROR(__xludf.DUMMYFUNCTION("""COMPUTED_VALUE"""),21)</f>
        <v>21</v>
      </c>
      <c r="F5" s="1" t="str">
        <f ca="1">IFERROR(__xludf.DUMMYFUNCTION("""COMPUTED_VALUE"""),"Призер 1 степени")</f>
        <v>Призер 1 степени</v>
      </c>
      <c r="G5" s="1" t="str">
        <f ca="1">IFERROR(__xludf.DUMMYFUNCTION("""COMPUTED_VALUE"""),"ГБОУ УР ЭМЛи №29")</f>
        <v>ГБОУ УР ЭМЛи №29</v>
      </c>
      <c r="H5" s="1" t="str">
        <f ca="1">IFERROR(__xludf.DUMMYFUNCTION("""COMPUTED_VALUE"""),"г.Ижевск")</f>
        <v>г.Ижевск</v>
      </c>
    </row>
    <row r="6" spans="1:26" x14ac:dyDescent="0.35">
      <c r="A6" s="1" t="str">
        <f ca="1">IFERROR(__xludf.DUMMYFUNCTION("""COMPUTED_VALUE"""),"Дурманов")</f>
        <v>Дурманов</v>
      </c>
      <c r="B6" s="1" t="str">
        <f ca="1">IFERROR(__xludf.DUMMYFUNCTION("""COMPUTED_VALUE"""),"Владимир")</f>
        <v>Владимир</v>
      </c>
      <c r="C6" s="1" t="str">
        <f ca="1">IFERROR(__xludf.DUMMYFUNCTION("""COMPUTED_VALUE"""),"4 класс")</f>
        <v>4 класс</v>
      </c>
      <c r="D6" s="1" t="str">
        <f ca="1">IFERROR(__xludf.DUMMYFUNCTION("""COMPUTED_VALUE"""),"Расширенная лига")</f>
        <v>Расширенная лига</v>
      </c>
      <c r="E6" s="1">
        <f ca="1">IFERROR(__xludf.DUMMYFUNCTION("""COMPUTED_VALUE"""),21)</f>
        <v>21</v>
      </c>
      <c r="F6" s="1" t="str">
        <f ca="1">IFERROR(__xludf.DUMMYFUNCTION("""COMPUTED_VALUE"""),"Призер 1 степени")</f>
        <v>Призер 1 степени</v>
      </c>
      <c r="G6" s="1" t="str">
        <f ca="1">IFERROR(__xludf.DUMMYFUNCTION("""COMPUTED_VALUE"""),"МБОУ ""Гимназия №14""")</f>
        <v>МБОУ "Гимназия №14"</v>
      </c>
      <c r="H6" s="1" t="str">
        <f ca="1">IFERROR(__xludf.DUMMYFUNCTION("""COMPUTED_VALUE"""),"г.Глазов")</f>
        <v>г.Глазов</v>
      </c>
    </row>
    <row r="7" spans="1:26" x14ac:dyDescent="0.35">
      <c r="A7" s="1" t="str">
        <f ca="1">IFERROR(__xludf.DUMMYFUNCTION("""COMPUTED_VALUE"""),"Ковырзин")</f>
        <v>Ковырзин</v>
      </c>
      <c r="B7" s="1" t="str">
        <f ca="1">IFERROR(__xludf.DUMMYFUNCTION("""COMPUTED_VALUE"""),"Елисей")</f>
        <v>Елисей</v>
      </c>
      <c r="C7" s="1" t="str">
        <f ca="1">IFERROR(__xludf.DUMMYFUNCTION("""COMPUTED_VALUE"""),"4 класс")</f>
        <v>4 класс</v>
      </c>
      <c r="D7" s="1" t="str">
        <f ca="1">IFERROR(__xludf.DUMMYFUNCTION("""COMPUTED_VALUE"""),"Расширенная лига")</f>
        <v>Расширенная лига</v>
      </c>
      <c r="E7" s="1">
        <f ca="1">IFERROR(__xludf.DUMMYFUNCTION("""COMPUTED_VALUE"""),21)</f>
        <v>21</v>
      </c>
      <c r="F7" s="1" t="str">
        <f ca="1">IFERROR(__xludf.DUMMYFUNCTION("""COMPUTED_VALUE"""),"Призер 1 степени")</f>
        <v>Призер 1 степени</v>
      </c>
      <c r="G7" s="1" t="str">
        <f ca="1">IFERROR(__xludf.DUMMYFUNCTION("""COMPUTED_VALUE"""),"МБОУ ИЕГЛ ""Школа-30""")</f>
        <v>МБОУ ИЕГЛ "Школа-30"</v>
      </c>
      <c r="H7" s="1" t="str">
        <f ca="1">IFERROR(__xludf.DUMMYFUNCTION("""COMPUTED_VALUE"""),"г.Ижевск")</f>
        <v>г.Ижевск</v>
      </c>
    </row>
    <row r="8" spans="1:26" x14ac:dyDescent="0.35">
      <c r="A8" s="1" t="str">
        <f ca="1">IFERROR(__xludf.DUMMYFUNCTION("""COMPUTED_VALUE"""),"Останина")</f>
        <v>Останина</v>
      </c>
      <c r="B8" s="1" t="str">
        <f ca="1">IFERROR(__xludf.DUMMYFUNCTION("""COMPUTED_VALUE"""),"Вера")</f>
        <v>Вера</v>
      </c>
      <c r="C8" s="1" t="str">
        <f ca="1">IFERROR(__xludf.DUMMYFUNCTION("""COMPUTED_VALUE"""),"4 класс")</f>
        <v>4 класс</v>
      </c>
      <c r="D8" s="1" t="str">
        <f ca="1">IFERROR(__xludf.DUMMYFUNCTION("""COMPUTED_VALUE"""),"Расширенная лига")</f>
        <v>Расширенная лига</v>
      </c>
      <c r="E8" s="1">
        <f ca="1">IFERROR(__xludf.DUMMYFUNCTION("""COMPUTED_VALUE"""),21)</f>
        <v>21</v>
      </c>
      <c r="F8" s="1" t="str">
        <f ca="1">IFERROR(__xludf.DUMMYFUNCTION("""COMPUTED_VALUE"""),"Призер 1 степени")</f>
        <v>Призер 1 степени</v>
      </c>
      <c r="G8" s="1" t="str">
        <f ca="1">IFERROR(__xludf.DUMMYFUNCTION("""COMPUTED_VALUE"""),"МБОУ ГЮЛ №86")</f>
        <v>МБОУ ГЮЛ №86</v>
      </c>
      <c r="H8" s="1" t="str">
        <f ca="1">IFERROR(__xludf.DUMMYFUNCTION("""COMPUTED_VALUE"""),"г.Ижевск")</f>
        <v>г.Ижевск</v>
      </c>
    </row>
    <row r="9" spans="1:26" x14ac:dyDescent="0.35">
      <c r="A9" s="1" t="str">
        <f ca="1">IFERROR(__xludf.DUMMYFUNCTION("""COMPUTED_VALUE"""),"Чибирев")</f>
        <v>Чибирев</v>
      </c>
      <c r="B9" s="1" t="str">
        <f ca="1">IFERROR(__xludf.DUMMYFUNCTION("""COMPUTED_VALUE"""),"Павел")</f>
        <v>Павел</v>
      </c>
      <c r="C9" s="1" t="str">
        <f ca="1">IFERROR(__xludf.DUMMYFUNCTION("""COMPUTED_VALUE"""),"4 класс")</f>
        <v>4 класс</v>
      </c>
      <c r="D9" s="1" t="str">
        <f ca="1">IFERROR(__xludf.DUMMYFUNCTION("""COMPUTED_VALUE"""),"Расширенная лига")</f>
        <v>Расширенная лига</v>
      </c>
      <c r="E9" s="1">
        <f ca="1">IFERROR(__xludf.DUMMYFUNCTION("""COMPUTED_VALUE"""),21)</f>
        <v>21</v>
      </c>
      <c r="F9" s="1" t="str">
        <f ca="1">IFERROR(__xludf.DUMMYFUNCTION("""COMPUTED_VALUE"""),"Призер 1 степени")</f>
        <v>Призер 1 степени</v>
      </c>
      <c r="G9" s="1" t="str">
        <f ca="1">IFERROR(__xludf.DUMMYFUNCTION("""COMPUTED_VALUE"""),"МБОУ ИЕГЛ ""Школа-30""")</f>
        <v>МБОУ ИЕГЛ "Школа-30"</v>
      </c>
      <c r="H9" s="1" t="str">
        <f ca="1">IFERROR(__xludf.DUMMYFUNCTION("""COMPUTED_VALUE"""),"г.Ижевск")</f>
        <v>г.Ижевск</v>
      </c>
    </row>
    <row r="10" spans="1:26" x14ac:dyDescent="0.35">
      <c r="A10" s="1" t="str">
        <f ca="1">IFERROR(__xludf.DUMMYFUNCTION("""COMPUTED_VALUE"""),"Голубкова")</f>
        <v>Голубкова</v>
      </c>
      <c r="B10" s="1" t="str">
        <f ca="1">IFERROR(__xludf.DUMMYFUNCTION("""COMPUTED_VALUE"""),"Дарья")</f>
        <v>Дарья</v>
      </c>
      <c r="C10" s="1" t="str">
        <f ca="1">IFERROR(__xludf.DUMMYFUNCTION("""COMPUTED_VALUE"""),"4 класс")</f>
        <v>4 класс</v>
      </c>
      <c r="D10" s="1" t="str">
        <f ca="1">IFERROR(__xludf.DUMMYFUNCTION("""COMPUTED_VALUE"""),"Базовая лига")</f>
        <v>Базовая лига</v>
      </c>
      <c r="E10" s="1">
        <f ca="1">IFERROR(__xludf.DUMMYFUNCTION("""COMPUTED_VALUE"""),14)</f>
        <v>14</v>
      </c>
      <c r="F10" s="1" t="str">
        <f ca="1">IFERROR(__xludf.DUMMYFUNCTION("""COMPUTED_VALUE"""),"Призер 1 степени")</f>
        <v>Призер 1 степени</v>
      </c>
      <c r="G10" s="1" t="str">
        <f ca="1">IFERROR(__xludf.DUMMYFUNCTION("""COMPUTED_VALUE"""),"МБОУ МОК ""Гармония""")</f>
        <v>МБОУ МОК "Гармония"</v>
      </c>
      <c r="H10" s="1" t="str">
        <f ca="1">IFERROR(__xludf.DUMMYFUNCTION("""COMPUTED_VALUE"""),"г.Ижевск")</f>
        <v>г.Ижевск</v>
      </c>
    </row>
    <row r="11" spans="1:26" x14ac:dyDescent="0.35">
      <c r="A11" s="1" t="str">
        <f ca="1">IFERROR(__xludf.DUMMYFUNCTION("""COMPUTED_VALUE"""),"Васильев")</f>
        <v>Васильев</v>
      </c>
      <c r="B11" s="1" t="str">
        <f ca="1">IFERROR(__xludf.DUMMYFUNCTION("""COMPUTED_VALUE"""),"Савелий")</f>
        <v>Савелий</v>
      </c>
      <c r="C11" s="1" t="str">
        <f ca="1">IFERROR(__xludf.DUMMYFUNCTION("""COMPUTED_VALUE"""),"4 класс")</f>
        <v>4 класс</v>
      </c>
      <c r="D11" s="1" t="str">
        <f ca="1">IFERROR(__xludf.DUMMYFUNCTION("""COMPUTED_VALUE"""),"Расширенная лига")</f>
        <v>Расширенная лига</v>
      </c>
      <c r="E11" s="1">
        <f ca="1">IFERROR(__xludf.DUMMYFUNCTION("""COMPUTED_VALUE"""),20)</f>
        <v>20</v>
      </c>
      <c r="F11" s="1" t="str">
        <f ca="1">IFERROR(__xludf.DUMMYFUNCTION("""COMPUTED_VALUE"""),"Призер 2 степени")</f>
        <v>Призер 2 степени</v>
      </c>
      <c r="G11" s="1" t="str">
        <f ca="1">IFERROR(__xludf.DUMMYFUNCTION("""COMPUTED_VALUE"""),"МБОУ СОШ №27")</f>
        <v>МБОУ СОШ №27</v>
      </c>
      <c r="H11" s="1" t="str">
        <f ca="1">IFERROR(__xludf.DUMMYFUNCTION("""COMPUTED_VALUE"""),"г.Ижевск")</f>
        <v>г.Ижевск</v>
      </c>
    </row>
    <row r="12" spans="1:26" x14ac:dyDescent="0.35">
      <c r="A12" s="1" t="str">
        <f ca="1">IFERROR(__xludf.DUMMYFUNCTION("""COMPUTED_VALUE"""),"Галимбаев")</f>
        <v>Галимбаев</v>
      </c>
      <c r="B12" s="1" t="str">
        <f ca="1">IFERROR(__xludf.DUMMYFUNCTION("""COMPUTED_VALUE"""),"Тимур")</f>
        <v>Тимур</v>
      </c>
      <c r="C12" s="1" t="str">
        <f ca="1">IFERROR(__xludf.DUMMYFUNCTION("""COMPUTED_VALUE"""),"4 класс")</f>
        <v>4 класс</v>
      </c>
      <c r="D12" s="1" t="str">
        <f ca="1">IFERROR(__xludf.DUMMYFUNCTION("""COMPUTED_VALUE"""),"Расширенная лига")</f>
        <v>Расширенная лига</v>
      </c>
      <c r="E12" s="1">
        <f ca="1">IFERROR(__xludf.DUMMYFUNCTION("""COMPUTED_VALUE"""),19)</f>
        <v>19</v>
      </c>
      <c r="F12" s="1" t="str">
        <f ca="1">IFERROR(__xludf.DUMMYFUNCTION("""COMPUTED_VALUE"""),"Призер 2 степени")</f>
        <v>Призер 2 степени</v>
      </c>
      <c r="G12" s="1" t="str">
        <f ca="1">IFERROR(__xludf.DUMMYFUNCTION("""COMPUTED_VALUE"""),"МАОУ ""Гимназия №56""")</f>
        <v>МАОУ "Гимназия №56"</v>
      </c>
      <c r="H12" s="1" t="str">
        <f ca="1">IFERROR(__xludf.DUMMYFUNCTION("""COMPUTED_VALUE"""),"г.Ижевск")</f>
        <v>г.Ижевск</v>
      </c>
    </row>
    <row r="13" spans="1:26" x14ac:dyDescent="0.35">
      <c r="A13" s="1" t="str">
        <f ca="1">IFERROR(__xludf.DUMMYFUNCTION("""COMPUTED_VALUE"""),"Золотарев")</f>
        <v>Золотарев</v>
      </c>
      <c r="B13" s="1" t="str">
        <f ca="1">IFERROR(__xludf.DUMMYFUNCTION("""COMPUTED_VALUE"""),"Егор")</f>
        <v>Егор</v>
      </c>
      <c r="C13" s="1" t="str">
        <f ca="1">IFERROR(__xludf.DUMMYFUNCTION("""COMPUTED_VALUE"""),"4 класс")</f>
        <v>4 класс</v>
      </c>
      <c r="D13" s="1" t="str">
        <f ca="1">IFERROR(__xludf.DUMMYFUNCTION("""COMPUTED_VALUE"""),"Расширенная лига")</f>
        <v>Расширенная лига</v>
      </c>
      <c r="E13" s="1">
        <f ca="1">IFERROR(__xludf.DUMMYFUNCTION("""COMPUTED_VALUE"""),19)</f>
        <v>19</v>
      </c>
      <c r="F13" s="1" t="str">
        <f ca="1">IFERROR(__xludf.DUMMYFUNCTION("""COMPUTED_VALUE"""),"Призер 2 степени")</f>
        <v>Призер 2 степени</v>
      </c>
      <c r="G13" s="1" t="str">
        <f ca="1">IFERROR(__xludf.DUMMYFUNCTION("""COMPUTED_VALUE"""),"МБОУ ""Гимназия №14""")</f>
        <v>МБОУ "Гимназия №14"</v>
      </c>
      <c r="H13" s="1" t="str">
        <f ca="1">IFERROR(__xludf.DUMMYFUNCTION("""COMPUTED_VALUE"""),"г.Глазов")</f>
        <v>г.Глазов</v>
      </c>
    </row>
    <row r="14" spans="1:26" x14ac:dyDescent="0.35">
      <c r="A14" s="1" t="str">
        <f ca="1">IFERROR(__xludf.DUMMYFUNCTION("""COMPUTED_VALUE"""),"Кузнецов")</f>
        <v>Кузнецов</v>
      </c>
      <c r="B14" s="1" t="str">
        <f ca="1">IFERROR(__xludf.DUMMYFUNCTION("""COMPUTED_VALUE"""),"Богдан")</f>
        <v>Богдан</v>
      </c>
      <c r="C14" s="1" t="str">
        <f ca="1">IFERROR(__xludf.DUMMYFUNCTION("""COMPUTED_VALUE"""),"4 класс")</f>
        <v>4 класс</v>
      </c>
      <c r="D14" s="1" t="str">
        <f ca="1">IFERROR(__xludf.DUMMYFUNCTION("""COMPUTED_VALUE"""),"Расширенная лига")</f>
        <v>Расширенная лига</v>
      </c>
      <c r="E14" s="1">
        <f ca="1">IFERROR(__xludf.DUMMYFUNCTION("""COMPUTED_VALUE"""),19)</f>
        <v>19</v>
      </c>
      <c r="F14" s="1" t="str">
        <f ca="1">IFERROR(__xludf.DUMMYFUNCTION("""COMPUTED_VALUE"""),"Призер 2 степени")</f>
        <v>Призер 2 степени</v>
      </c>
      <c r="G14" s="1" t="str">
        <f ca="1">IFERROR(__xludf.DUMMYFUNCTION("""COMPUTED_VALUE"""),"МБОУ СОШ №8")</f>
        <v>МБОУ СОШ №8</v>
      </c>
      <c r="H14" s="1" t="str">
        <f ca="1">IFERROR(__xludf.DUMMYFUNCTION("""COMPUTED_VALUE"""),"г.Ижевск")</f>
        <v>г.Ижевск</v>
      </c>
    </row>
    <row r="15" spans="1:26" x14ac:dyDescent="0.35">
      <c r="A15" s="1" t="str">
        <f ca="1">IFERROR(__xludf.DUMMYFUNCTION("""COMPUTED_VALUE"""),"Шаматов")</f>
        <v>Шаматов</v>
      </c>
      <c r="B15" s="1" t="str">
        <f ca="1">IFERROR(__xludf.DUMMYFUNCTION("""COMPUTED_VALUE"""),"Тимур")</f>
        <v>Тимур</v>
      </c>
      <c r="C15" s="1" t="str">
        <f ca="1">IFERROR(__xludf.DUMMYFUNCTION("""COMPUTED_VALUE"""),"4 класс")</f>
        <v>4 класс</v>
      </c>
      <c r="D15" s="1" t="str">
        <f ca="1">IFERROR(__xludf.DUMMYFUNCTION("""COMPUTED_VALUE"""),"Расширенная лига")</f>
        <v>Расширенная лига</v>
      </c>
      <c r="E15" s="1">
        <f ca="1">IFERROR(__xludf.DUMMYFUNCTION("""COMPUTED_VALUE"""),19)</f>
        <v>19</v>
      </c>
      <c r="F15" s="1" t="str">
        <f ca="1">IFERROR(__xludf.DUMMYFUNCTION("""COMPUTED_VALUE"""),"Призер 2 степени")</f>
        <v>Призер 2 степени</v>
      </c>
      <c r="G15" s="1" t="str">
        <f ca="1">IFERROR(__xludf.DUMMYFUNCTION("""COMPUTED_VALUE"""),"МАОУ ""Гимназия №56""")</f>
        <v>МАОУ "Гимназия №56"</v>
      </c>
      <c r="H15" s="1" t="str">
        <f ca="1">IFERROR(__xludf.DUMMYFUNCTION("""COMPUTED_VALUE"""),"г.Ижевск")</f>
        <v>г.Ижевск</v>
      </c>
    </row>
    <row r="16" spans="1:26" x14ac:dyDescent="0.35">
      <c r="A16" s="1" t="str">
        <f ca="1">IFERROR(__xludf.DUMMYFUNCTION("""COMPUTED_VALUE"""),"Евсеев")</f>
        <v>Евсеев</v>
      </c>
      <c r="B16" s="1" t="str">
        <f ca="1">IFERROR(__xludf.DUMMYFUNCTION("""COMPUTED_VALUE"""),"Михаил")</f>
        <v>Михаил</v>
      </c>
      <c r="C16" s="1" t="str">
        <f ca="1">IFERROR(__xludf.DUMMYFUNCTION("""COMPUTED_VALUE"""),"4 класс")</f>
        <v>4 класс</v>
      </c>
      <c r="D16" s="1" t="str">
        <f ca="1">IFERROR(__xludf.DUMMYFUNCTION("""COMPUTED_VALUE"""),"Базовая лига")</f>
        <v>Базовая лига</v>
      </c>
      <c r="E16" s="1">
        <f ca="1">IFERROR(__xludf.DUMMYFUNCTION("""COMPUTED_VALUE"""),13)</f>
        <v>13</v>
      </c>
      <c r="F16" s="1" t="str">
        <f ca="1">IFERROR(__xludf.DUMMYFUNCTION("""COMPUTED_VALUE"""),"Призер 2 степени")</f>
        <v>Призер 2 степени</v>
      </c>
      <c r="G16" s="1" t="str">
        <f ca="1">IFERROR(__xludf.DUMMYFUNCTION("""COMPUTED_VALUE"""),"МБОУ СОШ №5")</f>
        <v>МБОУ СОШ №5</v>
      </c>
      <c r="H16" s="1" t="str">
        <f ca="1">IFERROR(__xludf.DUMMYFUNCTION("""COMPUTED_VALUE"""),"г.Ижевск")</f>
        <v>г.Ижевск</v>
      </c>
    </row>
    <row r="17" spans="1:8" x14ac:dyDescent="0.35">
      <c r="A17" s="1" t="str">
        <f ca="1">IFERROR(__xludf.DUMMYFUNCTION("""COMPUTED_VALUE"""),"Зембахтина")</f>
        <v>Зембахтина</v>
      </c>
      <c r="B17" s="1" t="str">
        <f ca="1">IFERROR(__xludf.DUMMYFUNCTION("""COMPUTED_VALUE"""),"Алиса")</f>
        <v>Алиса</v>
      </c>
      <c r="C17" s="1" t="str">
        <f ca="1">IFERROR(__xludf.DUMMYFUNCTION("""COMPUTED_VALUE"""),"4 класс")</f>
        <v>4 класс</v>
      </c>
      <c r="D17" s="1" t="str">
        <f ca="1">IFERROR(__xludf.DUMMYFUNCTION("""COMPUTED_VALUE"""),"Базовая лига")</f>
        <v>Базовая лига</v>
      </c>
      <c r="E17" s="1">
        <f ca="1">IFERROR(__xludf.DUMMYFUNCTION("""COMPUTED_VALUE"""),13)</f>
        <v>13</v>
      </c>
      <c r="F17" s="1" t="str">
        <f ca="1">IFERROR(__xludf.DUMMYFUNCTION("""COMPUTED_VALUE"""),"Призер 2 степени")</f>
        <v>Призер 2 степени</v>
      </c>
      <c r="G17" s="1" t="str">
        <f ca="1">IFERROR(__xludf.DUMMYFUNCTION("""COMPUTED_VALUE"""),"МАОУ Красногорская гимназия")</f>
        <v>МАОУ Красногорская гимназия</v>
      </c>
      <c r="H17" s="1" t="str">
        <f ca="1">IFERROR(__xludf.DUMMYFUNCTION("""COMPUTED_VALUE"""),"с.Красногорское, УР")</f>
        <v>с.Красногорское, УР</v>
      </c>
    </row>
    <row r="18" spans="1:8" x14ac:dyDescent="0.35">
      <c r="A18" s="1" t="str">
        <f ca="1">IFERROR(__xludf.DUMMYFUNCTION("""COMPUTED_VALUE"""),"Иванова")</f>
        <v>Иванова</v>
      </c>
      <c r="B18" s="1" t="str">
        <f ca="1">IFERROR(__xludf.DUMMYFUNCTION("""COMPUTED_VALUE"""),"Екатерина")</f>
        <v>Екатерина</v>
      </c>
      <c r="C18" s="1" t="str">
        <f ca="1">IFERROR(__xludf.DUMMYFUNCTION("""COMPUTED_VALUE"""),"4 класс")</f>
        <v>4 класс</v>
      </c>
      <c r="D18" s="1" t="str">
        <f ca="1">IFERROR(__xludf.DUMMYFUNCTION("""COMPUTED_VALUE"""),"Базовая лига")</f>
        <v>Базовая лига</v>
      </c>
      <c r="E18" s="1">
        <f ca="1">IFERROR(__xludf.DUMMYFUNCTION("""COMPUTED_VALUE"""),13)</f>
        <v>13</v>
      </c>
      <c r="F18" s="1" t="str">
        <f ca="1">IFERROR(__xludf.DUMMYFUNCTION("""COMPUTED_VALUE"""),"Призер 2 степени")</f>
        <v>Призер 2 степени</v>
      </c>
      <c r="G18" s="1" t="str">
        <f ca="1">IFERROR(__xludf.DUMMYFUNCTION("""COMPUTED_VALUE"""),"МАОУ ""Гимназия №56""")</f>
        <v>МАОУ "Гимназия №56"</v>
      </c>
      <c r="H18" s="1" t="str">
        <f ca="1">IFERROR(__xludf.DUMMYFUNCTION("""COMPUTED_VALUE"""),"г.Ижевск")</f>
        <v>г.Ижевск</v>
      </c>
    </row>
    <row r="19" spans="1:8" x14ac:dyDescent="0.35">
      <c r="A19" s="1" t="str">
        <f ca="1">IFERROR(__xludf.DUMMYFUNCTION("""COMPUTED_VALUE"""),"Хромов")</f>
        <v>Хромов</v>
      </c>
      <c r="B19" s="1" t="str">
        <f ca="1">IFERROR(__xludf.DUMMYFUNCTION("""COMPUTED_VALUE"""),"Максим")</f>
        <v>Максим</v>
      </c>
      <c r="C19" s="1" t="str">
        <f ca="1">IFERROR(__xludf.DUMMYFUNCTION("""COMPUTED_VALUE"""),"4 класс")</f>
        <v>4 класс</v>
      </c>
      <c r="D19" s="1" t="str">
        <f ca="1">IFERROR(__xludf.DUMMYFUNCTION("""COMPUTED_VALUE"""),"Базовая лига")</f>
        <v>Базовая лига</v>
      </c>
      <c r="E19" s="1">
        <f ca="1">IFERROR(__xludf.DUMMYFUNCTION("""COMPUTED_VALUE"""),13)</f>
        <v>13</v>
      </c>
      <c r="F19" s="1" t="str">
        <f ca="1">IFERROR(__xludf.DUMMYFUNCTION("""COMPUTED_VALUE"""),"Призер 2 степени")</f>
        <v>Призер 2 степени</v>
      </c>
      <c r="G19" s="1" t="str">
        <f ca="1">IFERROR(__xludf.DUMMYFUNCTION("""COMPUTED_VALUE"""),"БОУ УР ""Столичный лицей""")</f>
        <v>БОУ УР "Столичный лицей"</v>
      </c>
      <c r="H19" s="1" t="str">
        <f ca="1">IFERROR(__xludf.DUMMYFUNCTION("""COMPUTED_VALUE"""),"г.Ижевск")</f>
        <v>г.Ижевск</v>
      </c>
    </row>
    <row r="20" spans="1:8" x14ac:dyDescent="0.35">
      <c r="A20" s="1" t="str">
        <f ca="1">IFERROR(__xludf.DUMMYFUNCTION("""COMPUTED_VALUE"""),"Ившина")</f>
        <v>Ившина</v>
      </c>
      <c r="B20" s="1" t="str">
        <f ca="1">IFERROR(__xludf.DUMMYFUNCTION("""COMPUTED_VALUE"""),"Ариана")</f>
        <v>Ариана</v>
      </c>
      <c r="C20" s="1" t="str">
        <f ca="1">IFERROR(__xludf.DUMMYFUNCTION("""COMPUTED_VALUE"""),"4 класс")</f>
        <v>4 класс</v>
      </c>
      <c r="D20" s="1" t="str">
        <f ca="1">IFERROR(__xludf.DUMMYFUNCTION("""COMPUTED_VALUE"""),"Базовая лига")</f>
        <v>Базовая лига</v>
      </c>
      <c r="E20" s="1">
        <f ca="1">IFERROR(__xludf.DUMMYFUNCTION("""COMPUTED_VALUE"""),12)</f>
        <v>12</v>
      </c>
      <c r="F20" s="1" t="str">
        <f ca="1">IFERROR(__xludf.DUMMYFUNCTION("""COMPUTED_VALUE"""),"Призер 2 степени")</f>
        <v>Призер 2 степени</v>
      </c>
      <c r="G20" s="1" t="str">
        <f ca="1">IFERROR(__xludf.DUMMYFUNCTION("""COMPUTED_VALUE"""),"МБОУ ""Воткинский лицей""")</f>
        <v>МБОУ "Воткинский лицей"</v>
      </c>
      <c r="H20" s="1" t="str">
        <f ca="1">IFERROR(__xludf.DUMMYFUNCTION("""COMPUTED_VALUE"""),"г.Воткинск")</f>
        <v>г.Воткинск</v>
      </c>
    </row>
    <row r="21" spans="1:8" x14ac:dyDescent="0.35">
      <c r="A21" s="1" t="str">
        <f ca="1">IFERROR(__xludf.DUMMYFUNCTION("""COMPUTED_VALUE"""),"Ложкина")</f>
        <v>Ложкина</v>
      </c>
      <c r="B21" s="1" t="str">
        <f ca="1">IFERROR(__xludf.DUMMYFUNCTION("""COMPUTED_VALUE"""),"Дарья")</f>
        <v>Дарья</v>
      </c>
      <c r="C21" s="1" t="str">
        <f ca="1">IFERROR(__xludf.DUMMYFUNCTION("""COMPUTED_VALUE"""),"4 класс")</f>
        <v>4 класс</v>
      </c>
      <c r="D21" s="1" t="str">
        <f ca="1">IFERROR(__xludf.DUMMYFUNCTION("""COMPUTED_VALUE"""),"Расширенная лига")</f>
        <v>Расширенная лига</v>
      </c>
      <c r="E21" s="1">
        <f ca="1">IFERROR(__xludf.DUMMYFUNCTION("""COMPUTED_VALUE"""),18)</f>
        <v>18</v>
      </c>
      <c r="F21" s="1" t="str">
        <f ca="1">IFERROR(__xludf.DUMMYFUNCTION("""COMPUTED_VALUE"""),"Призер 3 степени")</f>
        <v>Призер 3 степени</v>
      </c>
      <c r="G21" s="1" t="str">
        <f ca="1">IFERROR(__xludf.DUMMYFUNCTION("""COMPUTED_VALUE"""),"БОУ УР ""Столичный лицей""")</f>
        <v>БОУ УР "Столичный лицей"</v>
      </c>
      <c r="H21" s="1" t="str">
        <f ca="1">IFERROR(__xludf.DUMMYFUNCTION("""COMPUTED_VALUE"""),"г.Ижевск")</f>
        <v>г.Ижевск</v>
      </c>
    </row>
    <row r="22" spans="1:8" x14ac:dyDescent="0.35">
      <c r="A22" s="1" t="str">
        <f ca="1">IFERROR(__xludf.DUMMYFUNCTION("""COMPUTED_VALUE"""),"Артемьева")</f>
        <v>Артемьева</v>
      </c>
      <c r="B22" s="1" t="str">
        <f ca="1">IFERROR(__xludf.DUMMYFUNCTION("""COMPUTED_VALUE"""),"Александра")</f>
        <v>Александра</v>
      </c>
      <c r="C22" s="1" t="str">
        <f ca="1">IFERROR(__xludf.DUMMYFUNCTION("""COMPUTED_VALUE"""),"4 класс")</f>
        <v>4 класс</v>
      </c>
      <c r="D22" s="1" t="str">
        <f ca="1">IFERROR(__xludf.DUMMYFUNCTION("""COMPUTED_VALUE"""),"Расширенная лига")</f>
        <v>Расширенная лига</v>
      </c>
      <c r="E22" s="1">
        <f ca="1">IFERROR(__xludf.DUMMYFUNCTION("""COMPUTED_VALUE"""),17)</f>
        <v>17</v>
      </c>
      <c r="F22" s="1" t="str">
        <f ca="1">IFERROR(__xludf.DUMMYFUNCTION("""COMPUTED_VALUE"""),"Призер 3 степени")</f>
        <v>Призер 3 степени</v>
      </c>
      <c r="G22" s="1" t="str">
        <f ca="1">IFERROR(__xludf.DUMMYFUNCTION("""COMPUTED_VALUE"""),"МБОУ ""Гимназия №14""")</f>
        <v>МБОУ "Гимназия №14"</v>
      </c>
      <c r="H22" s="1" t="str">
        <f ca="1">IFERROR(__xludf.DUMMYFUNCTION("""COMPUTED_VALUE"""),"г.Глазов")</f>
        <v>г.Глазов</v>
      </c>
    </row>
    <row r="23" spans="1:8" x14ac:dyDescent="0.35">
      <c r="A23" s="1" t="str">
        <f ca="1">IFERROR(__xludf.DUMMYFUNCTION("""COMPUTED_VALUE"""),"Пискотин")</f>
        <v>Пискотин</v>
      </c>
      <c r="B23" s="1" t="str">
        <f ca="1">IFERROR(__xludf.DUMMYFUNCTION("""COMPUTED_VALUE"""),"Максим")</f>
        <v>Максим</v>
      </c>
      <c r="C23" s="1" t="str">
        <f ca="1">IFERROR(__xludf.DUMMYFUNCTION("""COMPUTED_VALUE"""),"4 класс")</f>
        <v>4 класс</v>
      </c>
      <c r="D23" s="1" t="str">
        <f ca="1">IFERROR(__xludf.DUMMYFUNCTION("""COMPUTED_VALUE"""),"Расширенная лига")</f>
        <v>Расширенная лига</v>
      </c>
      <c r="E23" s="1">
        <f ca="1">IFERROR(__xludf.DUMMYFUNCTION("""COMPUTED_VALUE"""),17)</f>
        <v>17</v>
      </c>
      <c r="F23" s="1" t="str">
        <f ca="1">IFERROR(__xludf.DUMMYFUNCTION("""COMPUTED_VALUE"""),"Призер 3 степени")</f>
        <v>Призер 3 степени</v>
      </c>
      <c r="G23" s="1" t="str">
        <f ca="1">IFERROR(__xludf.DUMMYFUNCTION("""COMPUTED_VALUE"""),"МБОУ ИЕГЛ ""Школа-30""")</f>
        <v>МБОУ ИЕГЛ "Школа-30"</v>
      </c>
      <c r="H23" s="1" t="str">
        <f ca="1">IFERROR(__xludf.DUMMYFUNCTION("""COMPUTED_VALUE"""),"г.Ижевск")</f>
        <v>г.Ижевск</v>
      </c>
    </row>
    <row r="24" spans="1:8" x14ac:dyDescent="0.35">
      <c r="A24" s="1" t="str">
        <f ca="1">IFERROR(__xludf.DUMMYFUNCTION("""COMPUTED_VALUE"""),"Татаркин")</f>
        <v>Татаркин</v>
      </c>
      <c r="B24" s="1" t="str">
        <f ca="1">IFERROR(__xludf.DUMMYFUNCTION("""COMPUTED_VALUE"""),"Ярослав")</f>
        <v>Ярослав</v>
      </c>
      <c r="C24" s="1" t="str">
        <f ca="1">IFERROR(__xludf.DUMMYFUNCTION("""COMPUTED_VALUE"""),"4 класс")</f>
        <v>4 класс</v>
      </c>
      <c r="D24" s="1" t="str">
        <f ca="1">IFERROR(__xludf.DUMMYFUNCTION("""COMPUTED_VALUE"""),"Расширенная лига")</f>
        <v>Расширенная лига</v>
      </c>
      <c r="E24" s="1">
        <f ca="1">IFERROR(__xludf.DUMMYFUNCTION("""COMPUTED_VALUE"""),17)</f>
        <v>17</v>
      </c>
      <c r="F24" s="1" t="str">
        <f ca="1">IFERROR(__xludf.DUMMYFUNCTION("""COMPUTED_VALUE"""),"Призер 3 степени")</f>
        <v>Призер 3 степени</v>
      </c>
      <c r="G24" s="1" t="str">
        <f ca="1">IFERROR(__xludf.DUMMYFUNCTION("""COMPUTED_VALUE"""),"МАОУ ""Гимназия №56""")</f>
        <v>МАОУ "Гимназия №56"</v>
      </c>
      <c r="H24" s="1" t="str">
        <f ca="1">IFERROR(__xludf.DUMMYFUNCTION("""COMPUTED_VALUE"""),"г.Ижевск")</f>
        <v>г.Ижевск</v>
      </c>
    </row>
    <row r="25" spans="1:8" x14ac:dyDescent="0.35">
      <c r="A25" s="1" t="str">
        <f ca="1">IFERROR(__xludf.DUMMYFUNCTION("""COMPUTED_VALUE"""),"Ельцов")</f>
        <v>Ельцов</v>
      </c>
      <c r="B25" s="1" t="str">
        <f ca="1">IFERROR(__xludf.DUMMYFUNCTION("""COMPUTED_VALUE"""),"Евгений")</f>
        <v>Евгений</v>
      </c>
      <c r="C25" s="1" t="str">
        <f ca="1">IFERROR(__xludf.DUMMYFUNCTION("""COMPUTED_VALUE"""),"4 класс")</f>
        <v>4 класс</v>
      </c>
      <c r="D25" s="1" t="str">
        <f ca="1">IFERROR(__xludf.DUMMYFUNCTION("""COMPUTED_VALUE"""),"Расширенная лига")</f>
        <v>Расширенная лига</v>
      </c>
      <c r="E25" s="1">
        <f ca="1">IFERROR(__xludf.DUMMYFUNCTION("""COMPUTED_VALUE"""),16)</f>
        <v>16</v>
      </c>
      <c r="F25" s="1" t="str">
        <f ca="1">IFERROR(__xludf.DUMMYFUNCTION("""COMPUTED_VALUE"""),"Призер 3 степени")</f>
        <v>Призер 3 степени</v>
      </c>
      <c r="G25" s="1" t="str">
        <f ca="1">IFERROR(__xludf.DUMMYFUNCTION("""COMPUTED_VALUE"""),"МБОУ ""Гимназия №14""")</f>
        <v>МБОУ "Гимназия №14"</v>
      </c>
      <c r="H25" s="1" t="str">
        <f ca="1">IFERROR(__xludf.DUMMYFUNCTION("""COMPUTED_VALUE"""),"г.Глазов")</f>
        <v>г.Глазов</v>
      </c>
    </row>
    <row r="26" spans="1:8" x14ac:dyDescent="0.35">
      <c r="A26" s="1" t="str">
        <f ca="1">IFERROR(__xludf.DUMMYFUNCTION("""COMPUTED_VALUE"""),"Домнин")</f>
        <v>Домнин</v>
      </c>
      <c r="B26" s="1" t="str">
        <f ca="1">IFERROR(__xludf.DUMMYFUNCTION("""COMPUTED_VALUE"""),"Егор")</f>
        <v>Егор</v>
      </c>
      <c r="C26" s="1" t="str">
        <f ca="1">IFERROR(__xludf.DUMMYFUNCTION("""COMPUTED_VALUE"""),"4 класс")</f>
        <v>4 класс</v>
      </c>
      <c r="D26" s="1" t="str">
        <f ca="1">IFERROR(__xludf.DUMMYFUNCTION("""COMPUTED_VALUE"""),"Расширенная лига")</f>
        <v>Расширенная лига</v>
      </c>
      <c r="E26" s="1">
        <f ca="1">IFERROR(__xludf.DUMMYFUNCTION("""COMPUTED_VALUE"""),15)</f>
        <v>15</v>
      </c>
      <c r="F26" s="1" t="str">
        <f ca="1">IFERROR(__xludf.DUMMYFUNCTION("""COMPUTED_VALUE"""),"Призер 3 степени")</f>
        <v>Призер 3 степени</v>
      </c>
      <c r="G26" s="1" t="str">
        <f ca="1">IFERROR(__xludf.DUMMYFUNCTION("""COMPUTED_VALUE"""),"МБОУ МОК ""Гармония""")</f>
        <v>МБОУ МОК "Гармония"</v>
      </c>
      <c r="H26" s="1" t="str">
        <f ca="1">IFERROR(__xludf.DUMMYFUNCTION("""COMPUTED_VALUE"""),"Ижевск")</f>
        <v>Ижевск</v>
      </c>
    </row>
    <row r="27" spans="1:8" x14ac:dyDescent="0.35">
      <c r="A27" s="1" t="str">
        <f ca="1">IFERROR(__xludf.DUMMYFUNCTION("""COMPUTED_VALUE"""),"Ложечников")</f>
        <v>Ложечников</v>
      </c>
      <c r="B27" s="1" t="str">
        <f ca="1">IFERROR(__xludf.DUMMYFUNCTION("""COMPUTED_VALUE"""),"Данил")</f>
        <v>Данил</v>
      </c>
      <c r="C27" s="1" t="str">
        <f ca="1">IFERROR(__xludf.DUMMYFUNCTION("""COMPUTED_VALUE"""),"4 класс")</f>
        <v>4 класс</v>
      </c>
      <c r="D27" s="1" t="str">
        <f ca="1">IFERROR(__xludf.DUMMYFUNCTION("""COMPUTED_VALUE"""),"Расширенная лига")</f>
        <v>Расширенная лига</v>
      </c>
      <c r="E27" s="1">
        <f ca="1">IFERROR(__xludf.DUMMYFUNCTION("""COMPUTED_VALUE"""),15)</f>
        <v>15</v>
      </c>
      <c r="F27" s="1" t="str">
        <f ca="1">IFERROR(__xludf.DUMMYFUNCTION("""COMPUTED_VALUE"""),"Призер 3 степени")</f>
        <v>Призер 3 степени</v>
      </c>
      <c r="G27" s="1" t="str">
        <f ca="1">IFERROR(__xludf.DUMMYFUNCTION("""COMPUTED_VALUE"""),"МБОУ ИЕГЛ ""Школа-30""")</f>
        <v>МБОУ ИЕГЛ "Школа-30"</v>
      </c>
      <c r="H27" s="1" t="str">
        <f ca="1">IFERROR(__xludf.DUMMYFUNCTION("""COMPUTED_VALUE"""),"г.Ижевск")</f>
        <v>г.Ижевск</v>
      </c>
    </row>
    <row r="28" spans="1:8" x14ac:dyDescent="0.35">
      <c r="A28" s="1" t="str">
        <f ca="1">IFERROR(__xludf.DUMMYFUNCTION("""COMPUTED_VALUE"""),"Полянкин")</f>
        <v>Полянкин</v>
      </c>
      <c r="B28" s="1" t="str">
        <f ca="1">IFERROR(__xludf.DUMMYFUNCTION("""COMPUTED_VALUE"""),"Савелий")</f>
        <v>Савелий</v>
      </c>
      <c r="C28" s="1" t="str">
        <f ca="1">IFERROR(__xludf.DUMMYFUNCTION("""COMPUTED_VALUE"""),"4 класс")</f>
        <v>4 класс</v>
      </c>
      <c r="D28" s="1" t="str">
        <f ca="1">IFERROR(__xludf.DUMMYFUNCTION("""COMPUTED_VALUE"""),"Расширенная лига")</f>
        <v>Расширенная лига</v>
      </c>
      <c r="E28" s="1">
        <f ca="1">IFERROR(__xludf.DUMMYFUNCTION("""COMPUTED_VALUE"""),15)</f>
        <v>15</v>
      </c>
      <c r="F28" s="1" t="str">
        <f ca="1">IFERROR(__xludf.DUMMYFUNCTION("""COMPUTED_VALUE"""),"Призер 3 степени")</f>
        <v>Призер 3 степени</v>
      </c>
      <c r="G28" s="1" t="str">
        <f ca="1">IFERROR(__xludf.DUMMYFUNCTION("""COMPUTED_VALUE"""),"МБОУ СОШ №88")</f>
        <v>МБОУ СОШ №88</v>
      </c>
      <c r="H28" s="1" t="str">
        <f ca="1">IFERROR(__xludf.DUMMYFUNCTION("""COMPUTED_VALUE"""),"г.Ижевск")</f>
        <v>г.Ижевск</v>
      </c>
    </row>
    <row r="29" spans="1:8" ht="12.75" x14ac:dyDescent="0.35">
      <c r="A29" s="1" t="str">
        <f ca="1">IFERROR(__xludf.DUMMYFUNCTION("""COMPUTED_VALUE"""),"Селиверстов")</f>
        <v>Селиверстов</v>
      </c>
      <c r="B29" s="1" t="str">
        <f ca="1">IFERROR(__xludf.DUMMYFUNCTION("""COMPUTED_VALUE"""),"Максим")</f>
        <v>Максим</v>
      </c>
      <c r="C29" s="1" t="str">
        <f ca="1">IFERROR(__xludf.DUMMYFUNCTION("""COMPUTED_VALUE"""),"4 класс")</f>
        <v>4 класс</v>
      </c>
      <c r="D29" s="1" t="str">
        <f ca="1">IFERROR(__xludf.DUMMYFUNCTION("""COMPUTED_VALUE"""),"Расширенная лига")</f>
        <v>Расширенная лига</v>
      </c>
      <c r="E29" s="1">
        <f ca="1">IFERROR(__xludf.DUMMYFUNCTION("""COMPUTED_VALUE"""),15)</f>
        <v>15</v>
      </c>
      <c r="F29" s="1" t="str">
        <f ca="1">IFERROR(__xludf.DUMMYFUNCTION("""COMPUTED_VALUE"""),"Призер 3 степени")</f>
        <v>Призер 3 степени</v>
      </c>
      <c r="G29" s="1" t="str">
        <f ca="1">IFERROR(__xludf.DUMMYFUNCTION("""COMPUTED_VALUE"""),"МБОУ ""Гимназия №14""")</f>
        <v>МБОУ "Гимназия №14"</v>
      </c>
      <c r="H29" s="1" t="str">
        <f ca="1">IFERROR(__xludf.DUMMYFUNCTION("""COMPUTED_VALUE"""),"г.Глазов")</f>
        <v>г.Глазов</v>
      </c>
    </row>
    <row r="30" spans="1:8" ht="12.75" x14ac:dyDescent="0.35">
      <c r="A30" s="1" t="str">
        <f ca="1">IFERROR(__xludf.DUMMYFUNCTION("""COMPUTED_VALUE"""),"Усков")</f>
        <v>Усков</v>
      </c>
      <c r="B30" s="1" t="str">
        <f ca="1">IFERROR(__xludf.DUMMYFUNCTION("""COMPUTED_VALUE"""),"Егор")</f>
        <v>Егор</v>
      </c>
      <c r="C30" s="1" t="str">
        <f ca="1">IFERROR(__xludf.DUMMYFUNCTION("""COMPUTED_VALUE"""),"4 класс")</f>
        <v>4 класс</v>
      </c>
      <c r="D30" s="1" t="str">
        <f ca="1">IFERROR(__xludf.DUMMYFUNCTION("""COMPUTED_VALUE"""),"Расширенная лига")</f>
        <v>Расширенная лига</v>
      </c>
      <c r="E30" s="1">
        <f ca="1">IFERROR(__xludf.DUMMYFUNCTION("""COMPUTED_VALUE"""),15)</f>
        <v>15</v>
      </c>
      <c r="F30" s="1" t="str">
        <f ca="1">IFERROR(__xludf.DUMMYFUNCTION("""COMPUTED_VALUE"""),"Призер 3 степени")</f>
        <v>Призер 3 степени</v>
      </c>
      <c r="G30" s="1" t="str">
        <f ca="1">IFERROR(__xludf.DUMMYFUNCTION("""COMPUTED_VALUE"""),"МАОУ ""Гимназия №56""")</f>
        <v>МАОУ "Гимназия №56"</v>
      </c>
      <c r="H30" s="1" t="str">
        <f ca="1">IFERROR(__xludf.DUMMYFUNCTION("""COMPUTED_VALUE"""),"г.Ижевск")</f>
        <v>г.Ижевск</v>
      </c>
    </row>
    <row r="31" spans="1:8" ht="12.75" x14ac:dyDescent="0.35">
      <c r="A31" s="1" t="str">
        <f ca="1">IFERROR(__xludf.DUMMYFUNCTION("""COMPUTED_VALUE"""),"Бузилова")</f>
        <v>Бузилова</v>
      </c>
      <c r="B31" s="1" t="str">
        <f ca="1">IFERROR(__xludf.DUMMYFUNCTION("""COMPUTED_VALUE"""),"Полина")</f>
        <v>Полина</v>
      </c>
      <c r="C31" s="1" t="str">
        <f ca="1">IFERROR(__xludf.DUMMYFUNCTION("""COMPUTED_VALUE"""),"4 класс")</f>
        <v>4 класс</v>
      </c>
      <c r="D31" s="1" t="str">
        <f ca="1">IFERROR(__xludf.DUMMYFUNCTION("""COMPUTED_VALUE"""),"Расширенная лига")</f>
        <v>Расширенная лига</v>
      </c>
      <c r="E31" s="1">
        <f ca="1">IFERROR(__xludf.DUMMYFUNCTION("""COMPUTED_VALUE"""),14)</f>
        <v>14</v>
      </c>
      <c r="F31" s="1" t="str">
        <f ca="1">IFERROR(__xludf.DUMMYFUNCTION("""COMPUTED_VALUE"""),"Призер 3 степени")</f>
        <v>Призер 3 степени</v>
      </c>
      <c r="G31" s="1" t="str">
        <f ca="1">IFERROR(__xludf.DUMMYFUNCTION("""COMPUTED_VALUE"""),"МБОУ ""Гимназия №83""")</f>
        <v>МБОУ "Гимназия №83"</v>
      </c>
      <c r="H31" s="1" t="str">
        <f ca="1">IFERROR(__xludf.DUMMYFUNCTION("""COMPUTED_VALUE"""),"г.Ижевск")</f>
        <v>г.Ижевск</v>
      </c>
    </row>
    <row r="32" spans="1:8" ht="12.75" x14ac:dyDescent="0.35">
      <c r="A32" s="1" t="str">
        <f ca="1">IFERROR(__xludf.DUMMYFUNCTION("""COMPUTED_VALUE"""),"Ефремова")</f>
        <v>Ефремова</v>
      </c>
      <c r="B32" s="1" t="str">
        <f ca="1">IFERROR(__xludf.DUMMYFUNCTION("""COMPUTED_VALUE"""),"Софья")</f>
        <v>Софья</v>
      </c>
      <c r="C32" s="1" t="str">
        <f ca="1">IFERROR(__xludf.DUMMYFUNCTION("""COMPUTED_VALUE"""),"4 класс")</f>
        <v>4 класс</v>
      </c>
      <c r="D32" s="1" t="str">
        <f ca="1">IFERROR(__xludf.DUMMYFUNCTION("""COMPUTED_VALUE"""),"Расширенная лига")</f>
        <v>Расширенная лига</v>
      </c>
      <c r="E32" s="1">
        <f ca="1">IFERROR(__xludf.DUMMYFUNCTION("""COMPUTED_VALUE"""),14)</f>
        <v>14</v>
      </c>
      <c r="F32" s="1" t="str">
        <f ca="1">IFERROR(__xludf.DUMMYFUNCTION("""COMPUTED_VALUE"""),"Призер 3 степени")</f>
        <v>Призер 3 степени</v>
      </c>
      <c r="G32" s="1" t="str">
        <f ca="1">IFERROR(__xludf.DUMMYFUNCTION("""COMPUTED_VALUE"""),"МБОУ СОШ №5")</f>
        <v>МБОУ СОШ №5</v>
      </c>
      <c r="H32" s="1" t="str">
        <f ca="1">IFERROR(__xludf.DUMMYFUNCTION("""COMPUTED_VALUE"""),"г.Ижевск")</f>
        <v>г.Ижевск</v>
      </c>
    </row>
    <row r="33" spans="1:8" ht="12.75" x14ac:dyDescent="0.35">
      <c r="A33" s="1" t="str">
        <f ca="1">IFERROR(__xludf.DUMMYFUNCTION("""COMPUTED_VALUE"""),"Кутаисов")</f>
        <v>Кутаисов</v>
      </c>
      <c r="B33" s="1" t="str">
        <f ca="1">IFERROR(__xludf.DUMMYFUNCTION("""COMPUTED_VALUE"""),"Иван")</f>
        <v>Иван</v>
      </c>
      <c r="C33" s="1" t="str">
        <f ca="1">IFERROR(__xludf.DUMMYFUNCTION("""COMPUTED_VALUE"""),"4 класс")</f>
        <v>4 класс</v>
      </c>
      <c r="D33" s="1" t="str">
        <f ca="1">IFERROR(__xludf.DUMMYFUNCTION("""COMPUTED_VALUE"""),"Расширенная лига")</f>
        <v>Расширенная лига</v>
      </c>
      <c r="E33" s="1">
        <f ca="1">IFERROR(__xludf.DUMMYFUNCTION("""COMPUTED_VALUE"""),14)</f>
        <v>14</v>
      </c>
      <c r="F33" s="1" t="str">
        <f ca="1">IFERROR(__xludf.DUMMYFUNCTION("""COMPUTED_VALUE"""),"Призер 3 степени")</f>
        <v>Призер 3 степени</v>
      </c>
      <c r="G33" s="1" t="str">
        <f ca="1">IFERROR(__xludf.DUMMYFUNCTION("""COMPUTED_VALUE"""),"МБОУ ИЕГЛ ""Школа-30""")</f>
        <v>МБОУ ИЕГЛ "Школа-30"</v>
      </c>
      <c r="H33" s="1" t="str">
        <f ca="1">IFERROR(__xludf.DUMMYFUNCTION("""COMPUTED_VALUE"""),"г.Ижевск")</f>
        <v>г.Ижевск</v>
      </c>
    </row>
    <row r="34" spans="1:8" ht="12.75" x14ac:dyDescent="0.35">
      <c r="A34" s="1" t="str">
        <f ca="1">IFERROR(__xludf.DUMMYFUNCTION("""COMPUTED_VALUE"""),"Шиляев")</f>
        <v>Шиляев</v>
      </c>
      <c r="B34" s="1" t="str">
        <f ca="1">IFERROR(__xludf.DUMMYFUNCTION("""COMPUTED_VALUE"""),"Лев")</f>
        <v>Лев</v>
      </c>
      <c r="C34" s="1" t="str">
        <f ca="1">IFERROR(__xludf.DUMMYFUNCTION("""COMPUTED_VALUE"""),"4 класс")</f>
        <v>4 класс</v>
      </c>
      <c r="D34" s="1" t="str">
        <f ca="1">IFERROR(__xludf.DUMMYFUNCTION("""COMPUTED_VALUE"""),"Расширенная лига")</f>
        <v>Расширенная лига</v>
      </c>
      <c r="E34" s="1">
        <f ca="1">IFERROR(__xludf.DUMMYFUNCTION("""COMPUTED_VALUE"""),14)</f>
        <v>14</v>
      </c>
      <c r="F34" s="1" t="str">
        <f ca="1">IFERROR(__xludf.DUMMYFUNCTION("""COMPUTED_VALUE"""),"Призер 3 степени")</f>
        <v>Призер 3 степени</v>
      </c>
      <c r="G34" s="1" t="str">
        <f ca="1">IFERROR(__xludf.DUMMYFUNCTION("""COMPUTED_VALUE"""),"МБОУ МОК ""Гармония""")</f>
        <v>МБОУ МОК "Гармония"</v>
      </c>
      <c r="H34" s="1" t="str">
        <f ca="1">IFERROR(__xludf.DUMMYFUNCTION("""COMPUTED_VALUE"""),"г.Ижевск")</f>
        <v>г.Ижевск</v>
      </c>
    </row>
    <row r="35" spans="1:8" ht="12.75" x14ac:dyDescent="0.35">
      <c r="A35" s="1" t="str">
        <f ca="1">IFERROR(__xludf.DUMMYFUNCTION("""COMPUTED_VALUE"""),"Алискерова")</f>
        <v>Алискерова</v>
      </c>
      <c r="B35" s="1" t="str">
        <f ca="1">IFERROR(__xludf.DUMMYFUNCTION("""COMPUTED_VALUE"""),"Мария")</f>
        <v>Мария</v>
      </c>
      <c r="C35" s="1" t="str">
        <f ca="1">IFERROR(__xludf.DUMMYFUNCTION("""COMPUTED_VALUE"""),"4 класс")</f>
        <v>4 класс</v>
      </c>
      <c r="D35" s="1" t="str">
        <f ca="1">IFERROR(__xludf.DUMMYFUNCTION("""COMPUTED_VALUE"""),"Расширенная лига")</f>
        <v>Расширенная лига</v>
      </c>
      <c r="E35" s="1">
        <f ca="1">IFERROR(__xludf.DUMMYFUNCTION("""COMPUTED_VALUE"""),13)</f>
        <v>13</v>
      </c>
      <c r="F35" s="1" t="str">
        <f ca="1">IFERROR(__xludf.DUMMYFUNCTION("""COMPUTED_VALUE"""),"Призер 3 степени")</f>
        <v>Призер 3 степени</v>
      </c>
      <c r="G35" s="1" t="str">
        <f ca="1">IFERROR(__xludf.DUMMYFUNCTION("""COMPUTED_VALUE"""),"МБОУ ГЮЛ №86")</f>
        <v>МБОУ ГЮЛ №86</v>
      </c>
      <c r="H35" s="1" t="str">
        <f ca="1">IFERROR(__xludf.DUMMYFUNCTION("""COMPUTED_VALUE"""),"г.Ижевск")</f>
        <v>г.Ижевск</v>
      </c>
    </row>
    <row r="36" spans="1:8" ht="12.75" x14ac:dyDescent="0.35">
      <c r="A36" s="1" t="str">
        <f ca="1">IFERROR(__xludf.DUMMYFUNCTION("""COMPUTED_VALUE"""),"Захариков")</f>
        <v>Захариков</v>
      </c>
      <c r="B36" s="1" t="str">
        <f ca="1">IFERROR(__xludf.DUMMYFUNCTION("""COMPUTED_VALUE"""),"Тимофей")</f>
        <v>Тимофей</v>
      </c>
      <c r="C36" s="1" t="str">
        <f ca="1">IFERROR(__xludf.DUMMYFUNCTION("""COMPUTED_VALUE"""),"4 класс")</f>
        <v>4 класс</v>
      </c>
      <c r="D36" s="1" t="str">
        <f ca="1">IFERROR(__xludf.DUMMYFUNCTION("""COMPUTED_VALUE"""),"Расширенная лига")</f>
        <v>Расширенная лига</v>
      </c>
      <c r="E36" s="1">
        <f ca="1">IFERROR(__xludf.DUMMYFUNCTION("""COMPUTED_VALUE"""),13)</f>
        <v>13</v>
      </c>
      <c r="F36" s="1" t="str">
        <f ca="1">IFERROR(__xludf.DUMMYFUNCTION("""COMPUTED_VALUE"""),"Призер 3 степени")</f>
        <v>Призер 3 степени</v>
      </c>
      <c r="G36" s="1" t="str">
        <f ca="1">IFERROR(__xludf.DUMMYFUNCTION("""COMPUTED_VALUE"""),"МБОУ МОК ""Гармония""")</f>
        <v>МБОУ МОК "Гармония"</v>
      </c>
      <c r="H36" s="1" t="str">
        <f ca="1">IFERROR(__xludf.DUMMYFUNCTION("""COMPUTED_VALUE"""),"г.Ижевск")</f>
        <v>г.Ижевск</v>
      </c>
    </row>
    <row r="37" spans="1:8" ht="12.75" x14ac:dyDescent="0.35">
      <c r="A37" s="1" t="str">
        <f ca="1">IFERROR(__xludf.DUMMYFUNCTION("""COMPUTED_VALUE"""),"Мухаметдинова")</f>
        <v>Мухаметдинова</v>
      </c>
      <c r="B37" s="1" t="str">
        <f ca="1">IFERROR(__xludf.DUMMYFUNCTION("""COMPUTED_VALUE"""),"Алина")</f>
        <v>Алина</v>
      </c>
      <c r="C37" s="1" t="str">
        <f ca="1">IFERROR(__xludf.DUMMYFUNCTION("""COMPUTED_VALUE"""),"4 класс")</f>
        <v>4 класс</v>
      </c>
      <c r="D37" s="1" t="str">
        <f ca="1">IFERROR(__xludf.DUMMYFUNCTION("""COMPUTED_VALUE"""),"Расширенная лига")</f>
        <v>Расширенная лига</v>
      </c>
      <c r="E37" s="1">
        <f ca="1">IFERROR(__xludf.DUMMYFUNCTION("""COMPUTED_VALUE"""),13)</f>
        <v>13</v>
      </c>
      <c r="F37" s="1" t="str">
        <f ca="1">IFERROR(__xludf.DUMMYFUNCTION("""COMPUTED_VALUE"""),"Призер 3 степени")</f>
        <v>Призер 3 степени</v>
      </c>
      <c r="G37" s="1" t="str">
        <f ca="1">IFERROR(__xludf.DUMMYFUNCTION("""COMPUTED_VALUE"""),"МБОУ ИЕГЛ ""Школа-30""")</f>
        <v>МБОУ ИЕГЛ "Школа-30"</v>
      </c>
      <c r="H37" s="1" t="str">
        <f ca="1">IFERROR(__xludf.DUMMYFUNCTION("""COMPUTED_VALUE"""),"г.Ижевск")</f>
        <v>г.Ижевск</v>
      </c>
    </row>
    <row r="38" spans="1:8" ht="12.75" x14ac:dyDescent="0.35">
      <c r="A38" s="1" t="str">
        <f ca="1">IFERROR(__xludf.DUMMYFUNCTION("""COMPUTED_VALUE"""),"Бакланова")</f>
        <v>Бакланова</v>
      </c>
      <c r="B38" s="1" t="str">
        <f ca="1">IFERROR(__xludf.DUMMYFUNCTION("""COMPUTED_VALUE"""),"Полина")</f>
        <v>Полина</v>
      </c>
      <c r="C38" s="1" t="str">
        <f ca="1">IFERROR(__xludf.DUMMYFUNCTION("""COMPUTED_VALUE"""),"4 класс")</f>
        <v>4 класс</v>
      </c>
      <c r="D38" s="1" t="str">
        <f ca="1">IFERROR(__xludf.DUMMYFUNCTION("""COMPUTED_VALUE"""),"Расширенная лига")</f>
        <v>Расширенная лига</v>
      </c>
      <c r="E38" s="1">
        <f ca="1">IFERROR(__xludf.DUMMYFUNCTION("""COMPUTED_VALUE"""),12)</f>
        <v>12</v>
      </c>
      <c r="F38" s="1" t="str">
        <f ca="1">IFERROR(__xludf.DUMMYFUNCTION("""COMPUTED_VALUE"""),"Призер 3 степени")</f>
        <v>Призер 3 степени</v>
      </c>
      <c r="G38" s="1" t="str">
        <f ca="1">IFERROR(__xludf.DUMMYFUNCTION("""COMPUTED_VALUE"""),"МБОУ ГЮЛ №86")</f>
        <v>МБОУ ГЮЛ №86</v>
      </c>
      <c r="H38" s="1" t="str">
        <f ca="1">IFERROR(__xludf.DUMMYFUNCTION("""COMPUTED_VALUE"""),"г.Ижевск")</f>
        <v>г.Ижевск</v>
      </c>
    </row>
    <row r="39" spans="1:8" ht="12.75" x14ac:dyDescent="0.35">
      <c r="A39" s="1" t="str">
        <f ca="1">IFERROR(__xludf.DUMMYFUNCTION("""COMPUTED_VALUE"""),"Урсегов")</f>
        <v>Урсегов</v>
      </c>
      <c r="B39" s="1" t="str">
        <f ca="1">IFERROR(__xludf.DUMMYFUNCTION("""COMPUTED_VALUE"""),"Роман")</f>
        <v>Роман</v>
      </c>
      <c r="C39" s="1" t="str">
        <f ca="1">IFERROR(__xludf.DUMMYFUNCTION("""COMPUTED_VALUE"""),"4 класс")</f>
        <v>4 класс</v>
      </c>
      <c r="D39" s="1" t="str">
        <f ca="1">IFERROR(__xludf.DUMMYFUNCTION("""COMPUTED_VALUE"""),"Расширенная лига")</f>
        <v>Расширенная лига</v>
      </c>
      <c r="E39" s="1">
        <f ca="1">IFERROR(__xludf.DUMMYFUNCTION("""COMPUTED_VALUE"""),12)</f>
        <v>12</v>
      </c>
      <c r="F39" s="1" t="str">
        <f ca="1">IFERROR(__xludf.DUMMYFUNCTION("""COMPUTED_VALUE"""),"Призер 3 степени")</f>
        <v>Призер 3 степени</v>
      </c>
      <c r="G39" s="1" t="str">
        <f ca="1">IFERROR(__xludf.DUMMYFUNCTION("""COMPUTED_VALUE"""),"БОУ УР ""Столичный лицей""")</f>
        <v>БОУ УР "Столичный лицей"</v>
      </c>
      <c r="H39" s="1" t="str">
        <f ca="1">IFERROR(__xludf.DUMMYFUNCTION("""COMPUTED_VALUE"""),"г.Ижевск")</f>
        <v>г.Ижевск</v>
      </c>
    </row>
    <row r="40" spans="1:8" ht="12.75" x14ac:dyDescent="0.35">
      <c r="A40" s="1" t="str">
        <f ca="1">IFERROR(__xludf.DUMMYFUNCTION("""COMPUTED_VALUE"""),"Ажмяков")</f>
        <v>Ажмяков</v>
      </c>
      <c r="B40" s="1" t="str">
        <f ca="1">IFERROR(__xludf.DUMMYFUNCTION("""COMPUTED_VALUE"""),"Анатолий")</f>
        <v>Анатолий</v>
      </c>
      <c r="C40" s="1" t="str">
        <f ca="1">IFERROR(__xludf.DUMMYFUNCTION("""COMPUTED_VALUE"""),"4 класс")</f>
        <v>4 класс</v>
      </c>
      <c r="D40" s="1" t="str">
        <f ca="1">IFERROR(__xludf.DUMMYFUNCTION("""COMPUTED_VALUE"""),"Базовая лига")</f>
        <v>Базовая лига</v>
      </c>
      <c r="E40" s="1">
        <f ca="1">IFERROR(__xludf.DUMMYFUNCTION("""COMPUTED_VALUE"""),11)</f>
        <v>11</v>
      </c>
      <c r="F40" s="1" t="str">
        <f ca="1">IFERROR(__xludf.DUMMYFUNCTION("""COMPUTED_VALUE"""),"Призер 3 степени")</f>
        <v>Призер 3 степени</v>
      </c>
      <c r="G40" s="1" t="str">
        <f ca="1">IFERROR(__xludf.DUMMYFUNCTION("""COMPUTED_VALUE"""),"БОУ УР ""Столичный лицей""")</f>
        <v>БОУ УР "Столичный лицей"</v>
      </c>
      <c r="H40" s="1" t="str">
        <f ca="1">IFERROR(__xludf.DUMMYFUNCTION("""COMPUTED_VALUE"""),"г.Ижевск")</f>
        <v>г.Ижевск</v>
      </c>
    </row>
    <row r="41" spans="1:8" ht="12.75" x14ac:dyDescent="0.35">
      <c r="A41" s="1" t="str">
        <f ca="1">IFERROR(__xludf.DUMMYFUNCTION("""COMPUTED_VALUE"""),"Вахрушев")</f>
        <v>Вахрушев</v>
      </c>
      <c r="B41" s="1" t="str">
        <f ca="1">IFERROR(__xludf.DUMMYFUNCTION("""COMPUTED_VALUE"""),"Дмитрий")</f>
        <v>Дмитрий</v>
      </c>
      <c r="C41" s="1" t="str">
        <f ca="1">IFERROR(__xludf.DUMMYFUNCTION("""COMPUTED_VALUE"""),"4 класс")</f>
        <v>4 класс</v>
      </c>
      <c r="D41" s="1" t="str">
        <f ca="1">IFERROR(__xludf.DUMMYFUNCTION("""COMPUTED_VALUE"""),"Базовая лига")</f>
        <v>Базовая лига</v>
      </c>
      <c r="E41" s="1">
        <f ca="1">IFERROR(__xludf.DUMMYFUNCTION("""COMPUTED_VALUE"""),11)</f>
        <v>11</v>
      </c>
      <c r="F41" s="1" t="str">
        <f ca="1">IFERROR(__xludf.DUMMYFUNCTION("""COMPUTED_VALUE"""),"Призер 3 степени")</f>
        <v>Призер 3 степени</v>
      </c>
      <c r="G41" s="1" t="str">
        <f ca="1">IFERROR(__xludf.DUMMYFUNCTION("""COMPUTED_VALUE"""),"МБОУ СОШ №5")</f>
        <v>МБОУ СОШ №5</v>
      </c>
      <c r="H41" s="1" t="str">
        <f ca="1">IFERROR(__xludf.DUMMYFUNCTION("""COMPUTED_VALUE"""),"г.Ижевск")</f>
        <v>г.Ижевск</v>
      </c>
    </row>
    <row r="42" spans="1:8" ht="12.75" x14ac:dyDescent="0.35">
      <c r="A42" s="1" t="str">
        <f ca="1">IFERROR(__xludf.DUMMYFUNCTION("""COMPUTED_VALUE"""),"Копысов")</f>
        <v>Копысов</v>
      </c>
      <c r="B42" s="1" t="str">
        <f ca="1">IFERROR(__xludf.DUMMYFUNCTION("""COMPUTED_VALUE"""),"Степан")</f>
        <v>Степан</v>
      </c>
      <c r="C42" s="1" t="str">
        <f ca="1">IFERROR(__xludf.DUMMYFUNCTION("""COMPUTED_VALUE"""),"4 класс")</f>
        <v>4 класс</v>
      </c>
      <c r="D42" s="1" t="str">
        <f ca="1">IFERROR(__xludf.DUMMYFUNCTION("""COMPUTED_VALUE"""),"Базовая лига")</f>
        <v>Базовая лига</v>
      </c>
      <c r="E42" s="1">
        <f ca="1">IFERROR(__xludf.DUMMYFUNCTION("""COMPUTED_VALUE"""),11)</f>
        <v>11</v>
      </c>
      <c r="F42" s="1" t="str">
        <f ca="1">IFERROR(__xludf.DUMMYFUNCTION("""COMPUTED_VALUE"""),"Призер 3 степени")</f>
        <v>Призер 3 степени</v>
      </c>
      <c r="G42" s="1" t="str">
        <f ca="1">IFERROR(__xludf.DUMMYFUNCTION("""COMPUTED_VALUE"""),"МБОУ СОШ №28")</f>
        <v>МБОУ СОШ №28</v>
      </c>
      <c r="H42" s="1" t="str">
        <f ca="1">IFERROR(__xludf.DUMMYFUNCTION("""COMPUTED_VALUE"""),"г.Ижевск")</f>
        <v>г.Ижевск</v>
      </c>
    </row>
    <row r="43" spans="1:8" ht="12.75" x14ac:dyDescent="0.35">
      <c r="A43" s="1" t="str">
        <f ca="1">IFERROR(__xludf.DUMMYFUNCTION("""COMPUTED_VALUE"""),"Лариончев")</f>
        <v>Лариончев</v>
      </c>
      <c r="B43" s="1" t="str">
        <f ca="1">IFERROR(__xludf.DUMMYFUNCTION("""COMPUTED_VALUE"""),"Александр")</f>
        <v>Александр</v>
      </c>
      <c r="C43" s="1" t="str">
        <f ca="1">IFERROR(__xludf.DUMMYFUNCTION("""COMPUTED_VALUE"""),"4 класс")</f>
        <v>4 класс</v>
      </c>
      <c r="D43" s="1" t="str">
        <f ca="1">IFERROR(__xludf.DUMMYFUNCTION("""COMPUTED_VALUE"""),"Базовая лига")</f>
        <v>Базовая лига</v>
      </c>
      <c r="E43" s="1">
        <f ca="1">IFERROR(__xludf.DUMMYFUNCTION("""COMPUTED_VALUE"""),11)</f>
        <v>11</v>
      </c>
      <c r="F43" s="1" t="str">
        <f ca="1">IFERROR(__xludf.DUMMYFUNCTION("""COMPUTED_VALUE"""),"Призер 3 степени")</f>
        <v>Призер 3 степени</v>
      </c>
      <c r="G43" s="1" t="str">
        <f ca="1">IFERROR(__xludf.DUMMYFUNCTION("""COMPUTED_VALUE"""),"МБОУ СОШ №1")</f>
        <v>МБОУ СОШ №1</v>
      </c>
      <c r="H43" s="1" t="str">
        <f ca="1">IFERROR(__xludf.DUMMYFUNCTION("""COMPUTED_VALUE"""),"с.Якшур-Бодья, УР")</f>
        <v>с.Якшур-Бодья, УР</v>
      </c>
    </row>
    <row r="44" spans="1:8" ht="12.75" x14ac:dyDescent="0.35">
      <c r="A44" s="1" t="str">
        <f ca="1">IFERROR(__xludf.DUMMYFUNCTION("""COMPUTED_VALUE"""),"Мокрушина")</f>
        <v>Мокрушина</v>
      </c>
      <c r="B44" s="1" t="str">
        <f ca="1">IFERROR(__xludf.DUMMYFUNCTION("""COMPUTED_VALUE"""),"Екатерина")</f>
        <v>Екатерина</v>
      </c>
      <c r="C44" s="1" t="str">
        <f ca="1">IFERROR(__xludf.DUMMYFUNCTION("""COMPUTED_VALUE"""),"4 класс")</f>
        <v>4 класс</v>
      </c>
      <c r="D44" s="1" t="str">
        <f ca="1">IFERROR(__xludf.DUMMYFUNCTION("""COMPUTED_VALUE"""),"Базовая лига")</f>
        <v>Базовая лига</v>
      </c>
      <c r="E44" s="1">
        <f ca="1">IFERROR(__xludf.DUMMYFUNCTION("""COMPUTED_VALUE"""),11)</f>
        <v>11</v>
      </c>
      <c r="F44" s="1" t="str">
        <f ca="1">IFERROR(__xludf.DUMMYFUNCTION("""COMPUTED_VALUE"""),"Призер 3 степени")</f>
        <v>Призер 3 степени</v>
      </c>
      <c r="G44" s="1" t="str">
        <f ca="1">IFERROR(__xludf.DUMMYFUNCTION("""COMPUTED_VALUE"""),"МБОУ СОШ №42")</f>
        <v>МБОУ СОШ №42</v>
      </c>
      <c r="H44" s="1" t="str">
        <f ca="1">IFERROR(__xludf.DUMMYFUNCTION("""COMPUTED_VALUE"""),"Ижевск")</f>
        <v>Ижевск</v>
      </c>
    </row>
    <row r="45" spans="1:8" ht="12.75" x14ac:dyDescent="0.35">
      <c r="A45" s="1" t="str">
        <f ca="1">IFERROR(__xludf.DUMMYFUNCTION("""COMPUTED_VALUE"""),"Нафиков")</f>
        <v>Нафиков</v>
      </c>
      <c r="B45" s="1" t="str">
        <f ca="1">IFERROR(__xludf.DUMMYFUNCTION("""COMPUTED_VALUE"""),"Камиль")</f>
        <v>Камиль</v>
      </c>
      <c r="C45" s="1" t="str">
        <f ca="1">IFERROR(__xludf.DUMMYFUNCTION("""COMPUTED_VALUE"""),"4 класс")</f>
        <v>4 класс</v>
      </c>
      <c r="D45" s="1" t="str">
        <f ca="1">IFERROR(__xludf.DUMMYFUNCTION("""COMPUTED_VALUE"""),"Базовая лига")</f>
        <v>Базовая лига</v>
      </c>
      <c r="E45" s="1">
        <f ca="1">IFERROR(__xludf.DUMMYFUNCTION("""COMPUTED_VALUE"""),11)</f>
        <v>11</v>
      </c>
      <c r="F45" s="1" t="str">
        <f ca="1">IFERROR(__xludf.DUMMYFUNCTION("""COMPUTED_VALUE"""),"Призер 3 степени")</f>
        <v>Призер 3 степени</v>
      </c>
      <c r="G45" s="1" t="str">
        <f ca="1">IFERROR(__xludf.DUMMYFUNCTION("""COMPUTED_VALUE"""),"МАОУ ""Гимназия №56""")</f>
        <v>МАОУ "Гимназия №56"</v>
      </c>
      <c r="H45" s="1" t="str">
        <f ca="1">IFERROR(__xludf.DUMMYFUNCTION("""COMPUTED_VALUE"""),"г.Ижевск")</f>
        <v>г.Ижевск</v>
      </c>
    </row>
    <row r="46" spans="1:8" ht="12.75" x14ac:dyDescent="0.35">
      <c r="A46" s="1" t="str">
        <f ca="1">IFERROR(__xludf.DUMMYFUNCTION("""COMPUTED_VALUE"""),"Чесноков")</f>
        <v>Чесноков</v>
      </c>
      <c r="B46" s="1" t="str">
        <f ca="1">IFERROR(__xludf.DUMMYFUNCTION("""COMPUTED_VALUE"""),"Артём")</f>
        <v>Артём</v>
      </c>
      <c r="C46" s="1" t="str">
        <f ca="1">IFERROR(__xludf.DUMMYFUNCTION("""COMPUTED_VALUE"""),"4 класс")</f>
        <v>4 класс</v>
      </c>
      <c r="D46" s="1" t="str">
        <f ca="1">IFERROR(__xludf.DUMMYFUNCTION("""COMPUTED_VALUE"""),"Базовая лига")</f>
        <v>Базовая лига</v>
      </c>
      <c r="E46" s="1">
        <f ca="1">IFERROR(__xludf.DUMMYFUNCTION("""COMPUTED_VALUE"""),11)</f>
        <v>11</v>
      </c>
      <c r="F46" s="1" t="str">
        <f ca="1">IFERROR(__xludf.DUMMYFUNCTION("""COMPUTED_VALUE"""),"Призер 3 степени")</f>
        <v>Призер 3 степени</v>
      </c>
      <c r="G46" s="1" t="str">
        <f ca="1">IFERROR(__xludf.DUMMYFUNCTION("""COMPUTED_VALUE"""),"МБОУ СОШ №74")</f>
        <v>МБОУ СОШ №74</v>
      </c>
      <c r="H46" s="1" t="str">
        <f ca="1">IFERROR(__xludf.DUMMYFUNCTION("""COMPUTED_VALUE"""),"г.Ижевск")</f>
        <v>г.Ижевск</v>
      </c>
    </row>
    <row r="47" spans="1:8" ht="12.75" x14ac:dyDescent="0.35">
      <c r="A47" s="1" t="str">
        <f ca="1">IFERROR(__xludf.DUMMYFUNCTION("""COMPUTED_VALUE"""),"Бегишева")</f>
        <v>Бегишева</v>
      </c>
      <c r="B47" s="1" t="str">
        <f ca="1">IFERROR(__xludf.DUMMYFUNCTION("""COMPUTED_VALUE"""),"Дарья")</f>
        <v>Дарья</v>
      </c>
      <c r="C47" s="1" t="str">
        <f ca="1">IFERROR(__xludf.DUMMYFUNCTION("""COMPUTED_VALUE"""),"4 класс")</f>
        <v>4 класс</v>
      </c>
      <c r="D47" s="1" t="str">
        <f ca="1">IFERROR(__xludf.DUMMYFUNCTION("""COMPUTED_VALUE"""),"Расширенная лига")</f>
        <v>Расширенная лига</v>
      </c>
      <c r="E47" s="1">
        <f ca="1">IFERROR(__xludf.DUMMYFUNCTION("""COMPUTED_VALUE"""),11)</f>
        <v>11</v>
      </c>
      <c r="F47" s="1" t="str">
        <f ca="1">IFERROR(__xludf.DUMMYFUNCTION("""COMPUTED_VALUE"""),"Призер 3 степени")</f>
        <v>Призер 3 степени</v>
      </c>
      <c r="G47" s="1" t="str">
        <f ca="1">IFERROR(__xludf.DUMMYFUNCTION("""COMPUTED_VALUE"""),"МБОУ МОК ""Гармония""")</f>
        <v>МБОУ МОК "Гармония"</v>
      </c>
      <c r="H47" s="1" t="str">
        <f ca="1">IFERROR(__xludf.DUMMYFUNCTION("""COMPUTED_VALUE"""),"г.Ижевск")</f>
        <v>г.Ижевск</v>
      </c>
    </row>
    <row r="48" spans="1:8" ht="12.75" x14ac:dyDescent="0.35">
      <c r="A48" s="1" t="str">
        <f ca="1">IFERROR(__xludf.DUMMYFUNCTION("""COMPUTED_VALUE"""),"Семеновых")</f>
        <v>Семеновых</v>
      </c>
      <c r="B48" s="1" t="str">
        <f ca="1">IFERROR(__xludf.DUMMYFUNCTION("""COMPUTED_VALUE"""),"Кристина")</f>
        <v>Кристина</v>
      </c>
      <c r="C48" s="1" t="str">
        <f ca="1">IFERROR(__xludf.DUMMYFUNCTION("""COMPUTED_VALUE"""),"4 класс")</f>
        <v>4 класс</v>
      </c>
      <c r="D48" s="1" t="str">
        <f ca="1">IFERROR(__xludf.DUMMYFUNCTION("""COMPUTED_VALUE"""),"Расширенная лига")</f>
        <v>Расширенная лига</v>
      </c>
      <c r="E48" s="1">
        <f ca="1">IFERROR(__xludf.DUMMYFUNCTION("""COMPUTED_VALUE"""),11)</f>
        <v>11</v>
      </c>
      <c r="F48" s="1" t="str">
        <f ca="1">IFERROR(__xludf.DUMMYFUNCTION("""COMPUTED_VALUE"""),"Призер 3 степени")</f>
        <v>Призер 3 степени</v>
      </c>
      <c r="G48" s="1" t="str">
        <f ca="1">IFERROR(__xludf.DUMMYFUNCTION("""COMPUTED_VALUE"""),"МБОУ ИТ-лицей №24")</f>
        <v>МБОУ ИТ-лицей №24</v>
      </c>
      <c r="H48" s="1" t="str">
        <f ca="1">IFERROR(__xludf.DUMMYFUNCTION("""COMPUTED_VALUE"""),"г.Ижевск")</f>
        <v>г.Ижевск</v>
      </c>
    </row>
    <row r="49" spans="1:8" ht="12.75" x14ac:dyDescent="0.35">
      <c r="A49" s="1" t="str">
        <f ca="1">IFERROR(__xludf.DUMMYFUNCTION("""COMPUTED_VALUE"""),"Моисеева")</f>
        <v>Моисеева</v>
      </c>
      <c r="B49" s="1" t="str">
        <f ca="1">IFERROR(__xludf.DUMMYFUNCTION("""COMPUTED_VALUE"""),"Анастасия")</f>
        <v>Анастасия</v>
      </c>
      <c r="C49" s="1" t="str">
        <f ca="1">IFERROR(__xludf.DUMMYFUNCTION("""COMPUTED_VALUE"""),"4 класс")</f>
        <v>4 класс</v>
      </c>
      <c r="D49" s="1" t="str">
        <f ca="1">IFERROR(__xludf.DUMMYFUNCTION("""COMPUTED_VALUE"""),"Базовая лига")</f>
        <v>Базовая лига</v>
      </c>
      <c r="E49" s="1">
        <f ca="1">IFERROR(__xludf.DUMMYFUNCTION("""COMPUTED_VALUE"""),10)</f>
        <v>10</v>
      </c>
      <c r="F49" s="1" t="str">
        <f ca="1">IFERROR(__xludf.DUMMYFUNCTION("""COMPUTED_VALUE"""),"Призер 3 степени")</f>
        <v>Призер 3 степени</v>
      </c>
      <c r="G49" s="1" t="str">
        <f ca="1">IFERROR(__xludf.DUMMYFUNCTION("""COMPUTED_VALUE"""),"БОУ УР ""Столичный лицей""")</f>
        <v>БОУ УР "Столичный лицей"</v>
      </c>
      <c r="H49" s="1" t="str">
        <f ca="1">IFERROR(__xludf.DUMMYFUNCTION("""COMPUTED_VALUE"""),"г.Ижевск")</f>
        <v>г.Ижевск</v>
      </c>
    </row>
    <row r="50" spans="1:8" ht="12.75" x14ac:dyDescent="0.35">
      <c r="A50" s="1" t="str">
        <f ca="1">IFERROR(__xludf.DUMMYFUNCTION("""COMPUTED_VALUE"""),"Шемякина")</f>
        <v>Шемякина</v>
      </c>
      <c r="B50" s="1" t="str">
        <f ca="1">IFERROR(__xludf.DUMMYFUNCTION("""COMPUTED_VALUE"""),"Любовь")</f>
        <v>Любовь</v>
      </c>
      <c r="C50" s="1" t="str">
        <f ca="1">IFERROR(__xludf.DUMMYFUNCTION("""COMPUTED_VALUE"""),"4 класс")</f>
        <v>4 класс</v>
      </c>
      <c r="D50" s="1" t="str">
        <f ca="1">IFERROR(__xludf.DUMMYFUNCTION("""COMPUTED_VALUE"""),"Базовая лига")</f>
        <v>Базовая лига</v>
      </c>
      <c r="E50" s="1">
        <f ca="1">IFERROR(__xludf.DUMMYFUNCTION("""COMPUTED_VALUE"""),10)</f>
        <v>10</v>
      </c>
      <c r="F50" s="1" t="str">
        <f ca="1">IFERROR(__xludf.DUMMYFUNCTION("""COMPUTED_VALUE"""),"Призер 3 степени")</f>
        <v>Призер 3 степени</v>
      </c>
      <c r="G50" s="1" t="str">
        <f ca="1">IFERROR(__xludf.DUMMYFUNCTION("""COMPUTED_VALUE"""),"МБОУ СОШ №42")</f>
        <v>МБОУ СОШ №42</v>
      </c>
      <c r="H50" s="1" t="str">
        <f ca="1">IFERROR(__xludf.DUMMYFUNCTION("""COMPUTED_VALUE"""),"г.Ижевск")</f>
        <v>г.Ижевск</v>
      </c>
    </row>
    <row r="51" spans="1:8" ht="12.75" x14ac:dyDescent="0.35">
      <c r="A51" s="1" t="str">
        <f ca="1">IFERROR(__xludf.DUMMYFUNCTION("""COMPUTED_VALUE"""),"Дьячков")</f>
        <v>Дьячков</v>
      </c>
      <c r="B51" s="1" t="str">
        <f ca="1">IFERROR(__xludf.DUMMYFUNCTION("""COMPUTED_VALUE"""),"Владислав")</f>
        <v>Владислав</v>
      </c>
      <c r="C51" s="1" t="str">
        <f ca="1">IFERROR(__xludf.DUMMYFUNCTION("""COMPUTED_VALUE"""),"4 класс")</f>
        <v>4 класс</v>
      </c>
      <c r="D51" s="1" t="str">
        <f ca="1">IFERROR(__xludf.DUMMYFUNCTION("""COMPUTED_VALUE"""),"Расширенная лига")</f>
        <v>Расширенная лига</v>
      </c>
      <c r="E51" s="1">
        <f ca="1">IFERROR(__xludf.DUMMYFUNCTION("""COMPUTED_VALUE"""),10)</f>
        <v>10</v>
      </c>
      <c r="F51" s="1" t="str">
        <f ca="1">IFERROR(__xludf.DUMMYFUNCTION("""COMPUTED_VALUE"""),"Призер 3 степени")</f>
        <v>Призер 3 степени</v>
      </c>
      <c r="G51" s="1" t="str">
        <f ca="1">IFERROR(__xludf.DUMMYFUNCTION("""COMPUTED_VALUE"""),"МБОУ ИТ-лицей №24")</f>
        <v>МБОУ ИТ-лицей №24</v>
      </c>
      <c r="H51" s="1" t="str">
        <f ca="1">IFERROR(__xludf.DUMMYFUNCTION("""COMPUTED_VALUE"""),"г.Ижевск")</f>
        <v>г.Ижевск</v>
      </c>
    </row>
    <row r="52" spans="1:8" ht="12.75" x14ac:dyDescent="0.35">
      <c r="A52" s="1" t="str">
        <f ca="1">IFERROR(__xludf.DUMMYFUNCTION("""COMPUTED_VALUE"""),"Корнеева")</f>
        <v>Корнеева</v>
      </c>
      <c r="B52" s="1" t="str">
        <f ca="1">IFERROR(__xludf.DUMMYFUNCTION("""COMPUTED_VALUE"""),"Елизавета")</f>
        <v>Елизавета</v>
      </c>
      <c r="C52" s="1" t="str">
        <f ca="1">IFERROR(__xludf.DUMMYFUNCTION("""COMPUTED_VALUE"""),"4 класс")</f>
        <v>4 класс</v>
      </c>
      <c r="D52" s="1" t="str">
        <f ca="1">IFERROR(__xludf.DUMMYFUNCTION("""COMPUTED_VALUE"""),"Расширенная лига")</f>
        <v>Расширенная лига</v>
      </c>
      <c r="E52" s="1">
        <f ca="1">IFERROR(__xludf.DUMMYFUNCTION("""COMPUTED_VALUE"""),10)</f>
        <v>10</v>
      </c>
      <c r="F52" s="1" t="str">
        <f ca="1">IFERROR(__xludf.DUMMYFUNCTION("""COMPUTED_VALUE"""),"Призер 3 степени")</f>
        <v>Призер 3 степени</v>
      </c>
      <c r="G52" s="1" t="str">
        <f ca="1">IFERROR(__xludf.DUMMYFUNCTION("""COMPUTED_VALUE"""),"МБОУ ""ФМЛ""")</f>
        <v>МБОУ "ФМЛ"</v>
      </c>
      <c r="H52" s="1" t="str">
        <f ca="1">IFERROR(__xludf.DUMMYFUNCTION("""COMPUTED_VALUE"""),"ГЛАЗОВ")</f>
        <v>ГЛАЗОВ</v>
      </c>
    </row>
    <row r="53" spans="1:8" ht="12.75" x14ac:dyDescent="0.35">
      <c r="A53" s="1" t="str">
        <f ca="1">IFERROR(__xludf.DUMMYFUNCTION("""COMPUTED_VALUE"""),"Лисин")</f>
        <v>Лисин</v>
      </c>
      <c r="B53" s="1" t="str">
        <f ca="1">IFERROR(__xludf.DUMMYFUNCTION("""COMPUTED_VALUE"""),"Степан")</f>
        <v>Степан</v>
      </c>
      <c r="C53" s="1" t="str">
        <f ca="1">IFERROR(__xludf.DUMMYFUNCTION("""COMPUTED_VALUE"""),"4 класс")</f>
        <v>4 класс</v>
      </c>
      <c r="D53" s="1" t="str">
        <f ca="1">IFERROR(__xludf.DUMMYFUNCTION("""COMPUTED_VALUE"""),"Расширенная лига")</f>
        <v>Расширенная лига</v>
      </c>
      <c r="E53" s="1">
        <f ca="1">IFERROR(__xludf.DUMMYFUNCTION("""COMPUTED_VALUE"""),10)</f>
        <v>10</v>
      </c>
      <c r="F53" s="1" t="str">
        <f ca="1">IFERROR(__xludf.DUMMYFUNCTION("""COMPUTED_VALUE"""),"Призер 3 степени")</f>
        <v>Призер 3 степени</v>
      </c>
      <c r="G53" s="1" t="str">
        <f ca="1">IFERROR(__xludf.DUMMYFUNCTION("""COMPUTED_VALUE"""),"МБОУ СОШ №88")</f>
        <v>МБОУ СОШ №88</v>
      </c>
      <c r="H53" s="1" t="str">
        <f ca="1">IFERROR(__xludf.DUMMYFUNCTION("""COMPUTED_VALUE"""),"г.Ижевск")</f>
        <v>г.Ижевск</v>
      </c>
    </row>
    <row r="54" spans="1:8" ht="12.75" x14ac:dyDescent="0.35">
      <c r="A54" s="1" t="str">
        <f ca="1">IFERROR(__xludf.DUMMYFUNCTION("""COMPUTED_VALUE"""),"Пушина")</f>
        <v>Пушина</v>
      </c>
      <c r="B54" s="1" t="str">
        <f ca="1">IFERROR(__xludf.DUMMYFUNCTION("""COMPUTED_VALUE"""),"Анастасия")</f>
        <v>Анастасия</v>
      </c>
      <c r="C54" s="1" t="str">
        <f ca="1">IFERROR(__xludf.DUMMYFUNCTION("""COMPUTED_VALUE"""),"4 класс")</f>
        <v>4 класс</v>
      </c>
      <c r="D54" s="1" t="str">
        <f ca="1">IFERROR(__xludf.DUMMYFUNCTION("""COMPUTED_VALUE"""),"Расширенная лига")</f>
        <v>Расширенная лига</v>
      </c>
      <c r="E54" s="1">
        <f ca="1">IFERROR(__xludf.DUMMYFUNCTION("""COMPUTED_VALUE"""),10)</f>
        <v>10</v>
      </c>
      <c r="F54" s="1" t="str">
        <f ca="1">IFERROR(__xludf.DUMMYFUNCTION("""COMPUTED_VALUE"""),"Призер 3 степени")</f>
        <v>Призер 3 степени</v>
      </c>
      <c r="G54" s="1" t="str">
        <f ca="1">IFERROR(__xludf.DUMMYFUNCTION("""COMPUTED_VALUE"""),"МБОУ СОШ №93")</f>
        <v>МБОУ СОШ №93</v>
      </c>
      <c r="H54" s="1" t="str">
        <f ca="1">IFERROR(__xludf.DUMMYFUNCTION("""COMPUTED_VALUE"""),"г.Ижевск")</f>
        <v>г.Ижевск</v>
      </c>
    </row>
    <row r="55" spans="1:8" ht="12.75" x14ac:dyDescent="0.35">
      <c r="A55" s="1" t="str">
        <f ca="1">IFERROR(__xludf.DUMMYFUNCTION("""COMPUTED_VALUE"""),"Стариков")</f>
        <v>Стариков</v>
      </c>
      <c r="B55" s="1" t="str">
        <f ca="1">IFERROR(__xludf.DUMMYFUNCTION("""COMPUTED_VALUE"""),"Михаил")</f>
        <v>Михаил</v>
      </c>
      <c r="C55" s="1" t="str">
        <f ca="1">IFERROR(__xludf.DUMMYFUNCTION("""COMPUTED_VALUE"""),"4 класс")</f>
        <v>4 класс</v>
      </c>
      <c r="D55" s="1" t="str">
        <f ca="1">IFERROR(__xludf.DUMMYFUNCTION("""COMPUTED_VALUE"""),"Расширенная лига")</f>
        <v>Расширенная лига</v>
      </c>
      <c r="E55" s="1">
        <f ca="1">IFERROR(__xludf.DUMMYFUNCTION("""COMPUTED_VALUE"""),10)</f>
        <v>10</v>
      </c>
      <c r="F55" s="1" t="str">
        <f ca="1">IFERROR(__xludf.DUMMYFUNCTION("""COMPUTED_VALUE"""),"Призер 3 степени")</f>
        <v>Призер 3 степени</v>
      </c>
      <c r="G55" s="1" t="str">
        <f ca="1">IFERROR(__xludf.DUMMYFUNCTION("""COMPUTED_VALUE"""),"МБОУ МОК ""Гармония""")</f>
        <v>МБОУ МОК "Гармония"</v>
      </c>
      <c r="H55" s="1" t="str">
        <f ca="1">IFERROR(__xludf.DUMMYFUNCTION("""COMPUTED_VALUE"""),"г.Ижевск")</f>
        <v>г.Ижевск</v>
      </c>
    </row>
    <row r="56" spans="1:8" ht="12.75" x14ac:dyDescent="0.35">
      <c r="A56" s="1" t="str">
        <f ca="1">IFERROR(__xludf.DUMMYFUNCTION("""COMPUTED_VALUE"""),"Багаутдинов")</f>
        <v>Багаутдинов</v>
      </c>
      <c r="B56" s="1" t="str">
        <f ca="1">IFERROR(__xludf.DUMMYFUNCTION("""COMPUTED_VALUE"""),"Камиль")</f>
        <v>Камиль</v>
      </c>
      <c r="C56" s="1" t="str">
        <f ca="1">IFERROR(__xludf.DUMMYFUNCTION("""COMPUTED_VALUE"""),"4 класс")</f>
        <v>4 класс</v>
      </c>
      <c r="D56" s="1" t="str">
        <f ca="1">IFERROR(__xludf.DUMMYFUNCTION("""COMPUTED_VALUE"""),"Базовая лига")</f>
        <v>Базовая лига</v>
      </c>
      <c r="E56" s="1">
        <f ca="1">IFERROR(__xludf.DUMMYFUNCTION("""COMPUTED_VALUE"""),9)</f>
        <v>9</v>
      </c>
      <c r="F56" s="1" t="str">
        <f ca="1">IFERROR(__xludf.DUMMYFUNCTION("""COMPUTED_VALUE"""),"Призер 3 степени")</f>
        <v>Призер 3 степени</v>
      </c>
      <c r="G56" s="1" t="str">
        <f ca="1">IFERROR(__xludf.DUMMYFUNCTION("""COMPUTED_VALUE"""),"ГБОУ УР Лицей №41")</f>
        <v>ГБОУ УР Лицей №41</v>
      </c>
      <c r="H56" s="1" t="str">
        <f ca="1">IFERROR(__xludf.DUMMYFUNCTION("""COMPUTED_VALUE"""),"г.Ижевск")</f>
        <v>г.Ижевск</v>
      </c>
    </row>
    <row r="57" spans="1:8" ht="12.75" x14ac:dyDescent="0.35">
      <c r="A57" s="1" t="str">
        <f ca="1">IFERROR(__xludf.DUMMYFUNCTION("""COMPUTED_VALUE"""),"Гуляев")</f>
        <v>Гуляев</v>
      </c>
      <c r="B57" s="1" t="str">
        <f ca="1">IFERROR(__xludf.DUMMYFUNCTION("""COMPUTED_VALUE"""),"Дмитрий")</f>
        <v>Дмитрий</v>
      </c>
      <c r="C57" s="1" t="str">
        <f ca="1">IFERROR(__xludf.DUMMYFUNCTION("""COMPUTED_VALUE"""),"4 класс")</f>
        <v>4 класс</v>
      </c>
      <c r="D57" s="1" t="str">
        <f ca="1">IFERROR(__xludf.DUMMYFUNCTION("""COMPUTED_VALUE"""),"Базовая лига")</f>
        <v>Базовая лига</v>
      </c>
      <c r="E57" s="1">
        <f ca="1">IFERROR(__xludf.DUMMYFUNCTION("""COMPUTED_VALUE"""),9)</f>
        <v>9</v>
      </c>
      <c r="F57" s="1" t="str">
        <f ca="1">IFERROR(__xludf.DUMMYFUNCTION("""COMPUTED_VALUE"""),"Призер 3 степени")</f>
        <v>Призер 3 степени</v>
      </c>
      <c r="G57" s="1" t="str">
        <f ca="1">IFERROR(__xludf.DUMMYFUNCTION("""COMPUTED_VALUE"""),"МБОУ СОШ №42")</f>
        <v>МБОУ СОШ №42</v>
      </c>
      <c r="H57" s="1" t="str">
        <f ca="1">IFERROR(__xludf.DUMMYFUNCTION("""COMPUTED_VALUE"""),"г.Ижевск")</f>
        <v>г.Ижевск</v>
      </c>
    </row>
    <row r="58" spans="1:8" ht="12.75" x14ac:dyDescent="0.35">
      <c r="A58" s="1" t="str">
        <f ca="1">IFERROR(__xludf.DUMMYFUNCTION("""COMPUTED_VALUE"""),"Дегтерева ")</f>
        <v xml:space="preserve">Дегтерева </v>
      </c>
      <c r="B58" s="1" t="str">
        <f ca="1">IFERROR(__xludf.DUMMYFUNCTION("""COMPUTED_VALUE"""),"Мария")</f>
        <v>Мария</v>
      </c>
      <c r="C58" s="1" t="str">
        <f ca="1">IFERROR(__xludf.DUMMYFUNCTION("""COMPUTED_VALUE"""),"4 класс")</f>
        <v>4 класс</v>
      </c>
      <c r="D58" s="1" t="str">
        <f ca="1">IFERROR(__xludf.DUMMYFUNCTION("""COMPUTED_VALUE"""),"Базовая лига")</f>
        <v>Базовая лига</v>
      </c>
      <c r="E58" s="1">
        <f ca="1">IFERROR(__xludf.DUMMYFUNCTION("""COMPUTED_VALUE"""),9)</f>
        <v>9</v>
      </c>
      <c r="F58" s="1" t="str">
        <f ca="1">IFERROR(__xludf.DUMMYFUNCTION("""COMPUTED_VALUE"""),"Призер 3 степени")</f>
        <v>Призер 3 степени</v>
      </c>
      <c r="G58" s="1" t="str">
        <f ca="1">IFERROR(__xludf.DUMMYFUNCTION("""COMPUTED_VALUE"""),"МБОУ СОШ №84")</f>
        <v>МБОУ СОШ №84</v>
      </c>
      <c r="H58" s="1" t="str">
        <f ca="1">IFERROR(__xludf.DUMMYFUNCTION("""COMPUTED_VALUE"""),"г.Ижевск")</f>
        <v>г.Ижевск</v>
      </c>
    </row>
    <row r="59" spans="1:8" ht="12.75" x14ac:dyDescent="0.35">
      <c r="A59" s="1" t="str">
        <f ca="1">IFERROR(__xludf.DUMMYFUNCTION("""COMPUTED_VALUE"""),"Колесникова")</f>
        <v>Колесникова</v>
      </c>
      <c r="B59" s="1" t="str">
        <f ca="1">IFERROR(__xludf.DUMMYFUNCTION("""COMPUTED_VALUE"""),"Ева")</f>
        <v>Ева</v>
      </c>
      <c r="C59" s="1" t="str">
        <f ca="1">IFERROR(__xludf.DUMMYFUNCTION("""COMPUTED_VALUE"""),"4 класс")</f>
        <v>4 класс</v>
      </c>
      <c r="D59" s="1" t="str">
        <f ca="1">IFERROR(__xludf.DUMMYFUNCTION("""COMPUTED_VALUE"""),"Базовая лига")</f>
        <v>Базовая лига</v>
      </c>
      <c r="E59" s="1">
        <f ca="1">IFERROR(__xludf.DUMMYFUNCTION("""COMPUTED_VALUE"""),9)</f>
        <v>9</v>
      </c>
      <c r="F59" s="1" t="str">
        <f ca="1">IFERROR(__xludf.DUMMYFUNCTION("""COMPUTED_VALUE"""),"Призер 3 степени")</f>
        <v>Призер 3 степени</v>
      </c>
      <c r="G59" s="1" t="str">
        <f ca="1">IFERROR(__xludf.DUMMYFUNCTION("""COMPUTED_VALUE"""),"МБОУ СОШ №100")</f>
        <v>МБОУ СОШ №100</v>
      </c>
      <c r="H59" s="1" t="str">
        <f ca="1">IFERROR(__xludf.DUMMYFUNCTION("""COMPUTED_VALUE"""),"г.Ижевск")</f>
        <v>г.Ижевск</v>
      </c>
    </row>
    <row r="60" spans="1:8" ht="12.75" x14ac:dyDescent="0.35">
      <c r="A60" s="1" t="str">
        <f ca="1">IFERROR(__xludf.DUMMYFUNCTION("""COMPUTED_VALUE"""),"Михайлова")</f>
        <v>Михайлова</v>
      </c>
      <c r="B60" s="1" t="str">
        <f ca="1">IFERROR(__xludf.DUMMYFUNCTION("""COMPUTED_VALUE"""),"Арина")</f>
        <v>Арина</v>
      </c>
      <c r="C60" s="1" t="str">
        <f ca="1">IFERROR(__xludf.DUMMYFUNCTION("""COMPUTED_VALUE"""),"4 класс")</f>
        <v>4 класс</v>
      </c>
      <c r="D60" s="1" t="str">
        <f ca="1">IFERROR(__xludf.DUMMYFUNCTION("""COMPUTED_VALUE"""),"Базовая лига")</f>
        <v>Базовая лига</v>
      </c>
      <c r="E60" s="1">
        <f ca="1">IFERROR(__xludf.DUMMYFUNCTION("""COMPUTED_VALUE"""),9)</f>
        <v>9</v>
      </c>
      <c r="F60" s="1" t="str">
        <f ca="1">IFERROR(__xludf.DUMMYFUNCTION("""COMPUTED_VALUE"""),"Призер 3 степени")</f>
        <v>Призер 3 степени</v>
      </c>
      <c r="G60" s="1" t="str">
        <f ca="1">IFERROR(__xludf.DUMMYFUNCTION("""COMPUTED_VALUE"""),"МАОУ ""Гимназия №56""")</f>
        <v>МАОУ "Гимназия №56"</v>
      </c>
      <c r="H60" s="1" t="str">
        <f ca="1">IFERROR(__xludf.DUMMYFUNCTION("""COMPUTED_VALUE"""),"г.Ижевск")</f>
        <v>г.Ижевск</v>
      </c>
    </row>
    <row r="61" spans="1:8" ht="12.75" x14ac:dyDescent="0.35">
      <c r="A61" s="1" t="str">
        <f ca="1">IFERROR(__xludf.DUMMYFUNCTION("""COMPUTED_VALUE"""),"Пастухов")</f>
        <v>Пастухов</v>
      </c>
      <c r="B61" s="1" t="str">
        <f ca="1">IFERROR(__xludf.DUMMYFUNCTION("""COMPUTED_VALUE"""),"Владислав")</f>
        <v>Владислав</v>
      </c>
      <c r="C61" s="1" t="str">
        <f ca="1">IFERROR(__xludf.DUMMYFUNCTION("""COMPUTED_VALUE"""),"4 класс")</f>
        <v>4 класс</v>
      </c>
      <c r="D61" s="1" t="str">
        <f ca="1">IFERROR(__xludf.DUMMYFUNCTION("""COMPUTED_VALUE"""),"Базовая лига")</f>
        <v>Базовая лига</v>
      </c>
      <c r="E61" s="1">
        <f ca="1">IFERROR(__xludf.DUMMYFUNCTION("""COMPUTED_VALUE"""),9)</f>
        <v>9</v>
      </c>
      <c r="F61" s="1" t="str">
        <f ca="1">IFERROR(__xludf.DUMMYFUNCTION("""COMPUTED_VALUE"""),"Призер 3 степени")</f>
        <v>Призер 3 степени</v>
      </c>
      <c r="G61" s="1" t="str">
        <f ca="1">IFERROR(__xludf.DUMMYFUNCTION("""COMPUTED_VALUE"""),"МБОУ ИЕГЛ ""Школа-30""")</f>
        <v>МБОУ ИЕГЛ "Школа-30"</v>
      </c>
      <c r="H61" s="1" t="str">
        <f ca="1">IFERROR(__xludf.DUMMYFUNCTION("""COMPUTED_VALUE"""),"г.Ижевск")</f>
        <v>г.Ижевск</v>
      </c>
    </row>
    <row r="62" spans="1:8" ht="12.75" x14ac:dyDescent="0.35">
      <c r="A62" s="1" t="str">
        <f ca="1">IFERROR(__xludf.DUMMYFUNCTION("""COMPUTED_VALUE"""),"Самарцева")</f>
        <v>Самарцева</v>
      </c>
      <c r="B62" s="1" t="str">
        <f ca="1">IFERROR(__xludf.DUMMYFUNCTION("""COMPUTED_VALUE"""),"Елена")</f>
        <v>Елена</v>
      </c>
      <c r="C62" s="1" t="str">
        <f ca="1">IFERROR(__xludf.DUMMYFUNCTION("""COMPUTED_VALUE"""),"4 класс")</f>
        <v>4 класс</v>
      </c>
      <c r="D62" s="1" t="str">
        <f ca="1">IFERROR(__xludf.DUMMYFUNCTION("""COMPUTED_VALUE"""),"Базовая лига")</f>
        <v>Базовая лига</v>
      </c>
      <c r="E62" s="1">
        <f ca="1">IFERROR(__xludf.DUMMYFUNCTION("""COMPUTED_VALUE"""),9)</f>
        <v>9</v>
      </c>
      <c r="F62" s="1" t="str">
        <f ca="1">IFERROR(__xludf.DUMMYFUNCTION("""COMPUTED_VALUE"""),"Призер 3 степени")</f>
        <v>Призер 3 степени</v>
      </c>
      <c r="G62" s="1" t="str">
        <f ca="1">IFERROR(__xludf.DUMMYFUNCTION("""COMPUTED_VALUE"""),"МАОУ ""Гимназия №56""")</f>
        <v>МАОУ "Гимназия №56"</v>
      </c>
      <c r="H62" s="1" t="str">
        <f ca="1">IFERROR(__xludf.DUMMYFUNCTION("""COMPUTED_VALUE"""),"г.Ижевск")</f>
        <v>г.Ижевск</v>
      </c>
    </row>
    <row r="63" spans="1:8" ht="12.75" x14ac:dyDescent="0.35">
      <c r="A63" s="1" t="str">
        <f ca="1">IFERROR(__xludf.DUMMYFUNCTION("""COMPUTED_VALUE"""),"Широбоков")</f>
        <v>Широбоков</v>
      </c>
      <c r="B63" s="1" t="str">
        <f ca="1">IFERROR(__xludf.DUMMYFUNCTION("""COMPUTED_VALUE"""),"Савелий")</f>
        <v>Савелий</v>
      </c>
      <c r="C63" s="1" t="str">
        <f ca="1">IFERROR(__xludf.DUMMYFUNCTION("""COMPUTED_VALUE"""),"4 класс")</f>
        <v>4 класс</v>
      </c>
      <c r="D63" s="1" t="str">
        <f ca="1">IFERROR(__xludf.DUMMYFUNCTION("""COMPUTED_VALUE"""),"Базовая лига")</f>
        <v>Базовая лига</v>
      </c>
      <c r="E63" s="1">
        <f ca="1">IFERROR(__xludf.DUMMYFUNCTION("""COMPUTED_VALUE"""),9)</f>
        <v>9</v>
      </c>
      <c r="F63" s="1" t="str">
        <f ca="1">IFERROR(__xludf.DUMMYFUNCTION("""COMPUTED_VALUE"""),"Призер 3 степени")</f>
        <v>Призер 3 степени</v>
      </c>
      <c r="G63" s="1" t="str">
        <f ca="1">IFERROR(__xludf.DUMMYFUNCTION("""COMPUTED_VALUE"""),"БОУ УР ""Столичный лицей""")</f>
        <v>БОУ УР "Столичный лицей"</v>
      </c>
      <c r="H63" s="1" t="str">
        <f ca="1">IFERROR(__xludf.DUMMYFUNCTION("""COMPUTED_VALUE"""),"г.Ижевск")</f>
        <v>г.Ижевск</v>
      </c>
    </row>
    <row r="64" spans="1:8" ht="12.75" x14ac:dyDescent="0.35">
      <c r="A64" s="1" t="str">
        <f ca="1">IFERROR(__xludf.DUMMYFUNCTION("""COMPUTED_VALUE"""),"Глушков")</f>
        <v>Глушков</v>
      </c>
      <c r="B64" s="1" t="str">
        <f ca="1">IFERROR(__xludf.DUMMYFUNCTION("""COMPUTED_VALUE"""),"Лев")</f>
        <v>Лев</v>
      </c>
      <c r="C64" s="1" t="str">
        <f ca="1">IFERROR(__xludf.DUMMYFUNCTION("""COMPUTED_VALUE"""),"4 класс")</f>
        <v>4 класс</v>
      </c>
      <c r="D64" s="1" t="str">
        <f ca="1">IFERROR(__xludf.DUMMYFUNCTION("""COMPUTED_VALUE"""),"Базовая лига")</f>
        <v>Базовая лига</v>
      </c>
      <c r="E64" s="1">
        <f ca="1">IFERROR(__xludf.DUMMYFUNCTION("""COMPUTED_VALUE"""),8)</f>
        <v>8</v>
      </c>
      <c r="F64" s="1" t="str">
        <f ca="1">IFERROR(__xludf.DUMMYFUNCTION("""COMPUTED_VALUE"""),"Призер 3 степени")</f>
        <v>Призер 3 степени</v>
      </c>
      <c r="G64" s="1" t="str">
        <f ca="1">IFERROR(__xludf.DUMMYFUNCTION("""COMPUTED_VALUE"""),"МБОУ СОШ №81")</f>
        <v>МБОУ СОШ №81</v>
      </c>
      <c r="H64" s="1" t="str">
        <f ca="1">IFERROR(__xludf.DUMMYFUNCTION("""COMPUTED_VALUE"""),"г.Ижевск")</f>
        <v>г.Ижевск</v>
      </c>
    </row>
    <row r="65" spans="1:8" ht="12.75" x14ac:dyDescent="0.35">
      <c r="A65" s="1" t="str">
        <f ca="1">IFERROR(__xludf.DUMMYFUNCTION("""COMPUTED_VALUE"""),"Перевозчиков")</f>
        <v>Перевозчиков</v>
      </c>
      <c r="B65" s="1" t="str">
        <f ca="1">IFERROR(__xludf.DUMMYFUNCTION("""COMPUTED_VALUE"""),"Данил")</f>
        <v>Данил</v>
      </c>
      <c r="C65" s="1" t="str">
        <f ca="1">IFERROR(__xludf.DUMMYFUNCTION("""COMPUTED_VALUE"""),"4 класс")</f>
        <v>4 класс</v>
      </c>
      <c r="D65" s="1" t="str">
        <f ca="1">IFERROR(__xludf.DUMMYFUNCTION("""COMPUTED_VALUE"""),"Базовая лига")</f>
        <v>Базовая лига</v>
      </c>
      <c r="E65" s="1">
        <f ca="1">IFERROR(__xludf.DUMMYFUNCTION("""COMPUTED_VALUE"""),8)</f>
        <v>8</v>
      </c>
      <c r="F65" s="1" t="str">
        <f ca="1">IFERROR(__xludf.DUMMYFUNCTION("""COMPUTED_VALUE"""),"Призер 3 степени")</f>
        <v>Призер 3 степени</v>
      </c>
      <c r="G65" s="1" t="str">
        <f ca="1">IFERROR(__xludf.DUMMYFUNCTION("""COMPUTED_VALUE"""),"МБОУ СОШ №5")</f>
        <v>МБОУ СОШ №5</v>
      </c>
      <c r="H65" s="1" t="str">
        <f ca="1">IFERROR(__xludf.DUMMYFUNCTION("""COMPUTED_VALUE"""),"г.Ижевск")</f>
        <v>г.Ижевск</v>
      </c>
    </row>
    <row r="66" spans="1:8" ht="12.75" x14ac:dyDescent="0.35">
      <c r="A66" s="1" t="str">
        <f ca="1">IFERROR(__xludf.DUMMYFUNCTION("""COMPUTED_VALUE"""),"Перевозчиков")</f>
        <v>Перевозчиков</v>
      </c>
      <c r="B66" s="1" t="str">
        <f ca="1">IFERROR(__xludf.DUMMYFUNCTION("""COMPUTED_VALUE"""),"Кирилл")</f>
        <v>Кирилл</v>
      </c>
      <c r="C66" s="1" t="str">
        <f ca="1">IFERROR(__xludf.DUMMYFUNCTION("""COMPUTED_VALUE"""),"4 класс")</f>
        <v>4 класс</v>
      </c>
      <c r="D66" s="1" t="str">
        <f ca="1">IFERROR(__xludf.DUMMYFUNCTION("""COMPUTED_VALUE"""),"Базовая лига")</f>
        <v>Базовая лига</v>
      </c>
      <c r="E66" s="1">
        <f ca="1">IFERROR(__xludf.DUMMYFUNCTION("""COMPUTED_VALUE"""),8)</f>
        <v>8</v>
      </c>
      <c r="F66" s="1" t="str">
        <f ca="1">IFERROR(__xludf.DUMMYFUNCTION("""COMPUTED_VALUE"""),"Призер 3 степени")</f>
        <v>Призер 3 степени</v>
      </c>
      <c r="G66" s="1" t="str">
        <f ca="1">IFERROR(__xludf.DUMMYFUNCTION("""COMPUTED_VALUE"""),"МБОУ СОШ №5")</f>
        <v>МБОУ СОШ №5</v>
      </c>
      <c r="H66" s="1" t="str">
        <f ca="1">IFERROR(__xludf.DUMMYFUNCTION("""COMPUTED_VALUE"""),"г.Ижевск")</f>
        <v>г.Ижевск</v>
      </c>
    </row>
    <row r="67" spans="1:8" ht="12.75" x14ac:dyDescent="0.35">
      <c r="A67" s="1" t="str">
        <f ca="1">IFERROR(__xludf.DUMMYFUNCTION("""COMPUTED_VALUE"""),"Вахрушева")</f>
        <v>Вахрушева</v>
      </c>
      <c r="B67" s="1" t="str">
        <f ca="1">IFERROR(__xludf.DUMMYFUNCTION("""COMPUTED_VALUE"""),"Ирина")</f>
        <v>Ирина</v>
      </c>
      <c r="C67" s="1" t="str">
        <f ca="1">IFERROR(__xludf.DUMMYFUNCTION("""COMPUTED_VALUE"""),"4 класс")</f>
        <v>4 класс</v>
      </c>
      <c r="D67" s="1" t="str">
        <f ca="1">IFERROR(__xludf.DUMMYFUNCTION("""COMPUTED_VALUE"""),"Базовая лига")</f>
        <v>Базовая лига</v>
      </c>
      <c r="E67" s="1">
        <f ca="1">IFERROR(__xludf.DUMMYFUNCTION("""COMPUTED_VALUE"""),7)</f>
        <v>7</v>
      </c>
      <c r="F67" s="1" t="str">
        <f ca="1">IFERROR(__xludf.DUMMYFUNCTION("""COMPUTED_VALUE"""),"Призер 3 степени")</f>
        <v>Призер 3 степени</v>
      </c>
      <c r="G67" s="1" t="str">
        <f ca="1">IFERROR(__xludf.DUMMYFUNCTION("""COMPUTED_VALUE"""),"МБОУ СОШ №70")</f>
        <v>МБОУ СОШ №70</v>
      </c>
      <c r="H67" s="1" t="str">
        <f ca="1">IFERROR(__xludf.DUMMYFUNCTION("""COMPUTED_VALUE"""),"г.Ижевск")</f>
        <v>г.Ижевск</v>
      </c>
    </row>
    <row r="68" spans="1:8" ht="12.75" x14ac:dyDescent="0.35">
      <c r="A68" s="1" t="str">
        <f ca="1">IFERROR(__xludf.DUMMYFUNCTION("""COMPUTED_VALUE"""),"Кузнецов")</f>
        <v>Кузнецов</v>
      </c>
      <c r="B68" s="1" t="str">
        <f ca="1">IFERROR(__xludf.DUMMYFUNCTION("""COMPUTED_VALUE"""),"Марк")</f>
        <v>Марк</v>
      </c>
      <c r="C68" s="1" t="str">
        <f ca="1">IFERROR(__xludf.DUMMYFUNCTION("""COMPUTED_VALUE"""),"4 класс")</f>
        <v>4 класс</v>
      </c>
      <c r="D68" s="1" t="str">
        <f ca="1">IFERROR(__xludf.DUMMYFUNCTION("""COMPUTED_VALUE"""),"Базовая лига")</f>
        <v>Базовая лига</v>
      </c>
      <c r="E68" s="1">
        <f ca="1">IFERROR(__xludf.DUMMYFUNCTION("""COMPUTED_VALUE"""),7)</f>
        <v>7</v>
      </c>
      <c r="F68" s="1" t="str">
        <f ca="1">IFERROR(__xludf.DUMMYFUNCTION("""COMPUTED_VALUE"""),"Призер 3 степени")</f>
        <v>Призер 3 степени</v>
      </c>
      <c r="G68" s="1" t="str">
        <f ca="1">IFERROR(__xludf.DUMMYFUNCTION("""COMPUTED_VALUE"""),"МАОУ ""Гимназия №56""")</f>
        <v>МАОУ "Гимназия №56"</v>
      </c>
      <c r="H68" s="1" t="str">
        <f ca="1">IFERROR(__xludf.DUMMYFUNCTION("""COMPUTED_VALUE"""),"г.Ижевск")</f>
        <v>г.Ижевск</v>
      </c>
    </row>
    <row r="69" spans="1:8" ht="12.75" x14ac:dyDescent="0.35">
      <c r="A69" s="1" t="str">
        <f ca="1">IFERROR(__xludf.DUMMYFUNCTION("""COMPUTED_VALUE"""),"Утеев")</f>
        <v>Утеев</v>
      </c>
      <c r="B69" s="1" t="str">
        <f ca="1">IFERROR(__xludf.DUMMYFUNCTION("""COMPUTED_VALUE"""),"Денис")</f>
        <v>Денис</v>
      </c>
      <c r="C69" s="1" t="str">
        <f ca="1">IFERROR(__xludf.DUMMYFUNCTION("""COMPUTED_VALUE"""),"4 класс")</f>
        <v>4 класс</v>
      </c>
      <c r="D69" s="1" t="str">
        <f ca="1">IFERROR(__xludf.DUMMYFUNCTION("""COMPUTED_VALUE"""),"Базовая лига")</f>
        <v>Базовая лига</v>
      </c>
      <c r="E69" s="1">
        <f ca="1">IFERROR(__xludf.DUMMYFUNCTION("""COMPUTED_VALUE"""),7)</f>
        <v>7</v>
      </c>
      <c r="F69" s="1" t="str">
        <f ca="1">IFERROR(__xludf.DUMMYFUNCTION("""COMPUTED_VALUE"""),"Призер 3 степени")</f>
        <v>Призер 3 степени</v>
      </c>
      <c r="G69" s="1" t="str">
        <f ca="1">IFERROR(__xludf.DUMMYFUNCTION("""COMPUTED_VALUE"""),"МБОУ СОШ №27")</f>
        <v>МБОУ СОШ №27</v>
      </c>
      <c r="H69" s="1" t="str">
        <f ca="1">IFERROR(__xludf.DUMMYFUNCTION("""COMPUTED_VALUE"""),"г.Ижевск")</f>
        <v>г.Ижевск</v>
      </c>
    </row>
    <row r="70" spans="1:8" ht="12.75" x14ac:dyDescent="0.35">
      <c r="A70" s="1" t="str">
        <f ca="1">IFERROR(__xludf.DUMMYFUNCTION("""COMPUTED_VALUE"""),"Чикуров")</f>
        <v>Чикуров</v>
      </c>
      <c r="B70" s="1" t="str">
        <f ca="1">IFERROR(__xludf.DUMMYFUNCTION("""COMPUTED_VALUE"""),"Кирилл")</f>
        <v>Кирилл</v>
      </c>
      <c r="C70" s="1" t="str">
        <f ca="1">IFERROR(__xludf.DUMMYFUNCTION("""COMPUTED_VALUE"""),"4 класс")</f>
        <v>4 класс</v>
      </c>
      <c r="D70" s="1" t="str">
        <f ca="1">IFERROR(__xludf.DUMMYFUNCTION("""COMPUTED_VALUE"""),"Базовая лига")</f>
        <v>Базовая лига</v>
      </c>
      <c r="E70" s="1">
        <f ca="1">IFERROR(__xludf.DUMMYFUNCTION("""COMPUTED_VALUE"""),7)</f>
        <v>7</v>
      </c>
      <c r="F70" s="1" t="str">
        <f ca="1">IFERROR(__xludf.DUMMYFUNCTION("""COMPUTED_VALUE"""),"Призер 3 степени")</f>
        <v>Призер 3 степени</v>
      </c>
      <c r="G70" s="1" t="str">
        <f ca="1">IFERROR(__xludf.DUMMYFUNCTION("""COMPUTED_VALUE"""),"МБОУ Лицей №1 им. Н.К. Крупской")</f>
        <v>МБОУ Лицей №1 им. Н.К. Крупской</v>
      </c>
      <c r="H70" s="1" t="str">
        <f ca="1">IFERROR(__xludf.DUMMYFUNCTION("""COMPUTED_VALUE"""),"г.Камбарка")</f>
        <v>г.Камбарка</v>
      </c>
    </row>
    <row r="71" spans="1:8" ht="12.75" x14ac:dyDescent="0.35">
      <c r="A71" s="1" t="str">
        <f ca="1">IFERROR(__xludf.DUMMYFUNCTION("""COMPUTED_VALUE"""),"Копысов")</f>
        <v>Копысов</v>
      </c>
      <c r="B71" s="1" t="str">
        <f ca="1">IFERROR(__xludf.DUMMYFUNCTION("""COMPUTED_VALUE"""),"Егор")</f>
        <v>Егор</v>
      </c>
      <c r="C71" s="1" t="str">
        <f ca="1">IFERROR(__xludf.DUMMYFUNCTION("""COMPUTED_VALUE"""),"4 класс")</f>
        <v>4 класс</v>
      </c>
      <c r="D71" s="1" t="str">
        <f ca="1">IFERROR(__xludf.DUMMYFUNCTION("""COMPUTED_VALUE"""),"Расширенная лига")</f>
        <v>Расширенная лига</v>
      </c>
      <c r="E71" s="1">
        <f ca="1">IFERROR(__xludf.DUMMYFUNCTION("""COMPUTED_VALUE"""),8)</f>
        <v>8</v>
      </c>
      <c r="F71" s="1" t="str">
        <f ca="1">IFERROR(__xludf.DUMMYFUNCTION("""COMPUTED_VALUE"""),"Участник")</f>
        <v>Участник</v>
      </c>
      <c r="G71" s="1" t="str">
        <f ca="1">IFERROR(__xludf.DUMMYFUNCTION("""COMPUTED_VALUE"""),"МБОУ Якшур-Бодьинская СОШ")</f>
        <v>МБОУ Якшур-Бодьинская СОШ</v>
      </c>
      <c r="H71" s="1" t="str">
        <f ca="1">IFERROR(__xludf.DUMMYFUNCTION("""COMPUTED_VALUE"""),"с.Якшур-Бодья, УР")</f>
        <v>с.Якшур-Бодья, УР</v>
      </c>
    </row>
    <row r="72" spans="1:8" ht="12.75" x14ac:dyDescent="0.35">
      <c r="A72" s="1" t="str">
        <f ca="1">IFERROR(__xludf.DUMMYFUNCTION("""COMPUTED_VALUE"""),"Малышева")</f>
        <v>Малышева</v>
      </c>
      <c r="B72" s="1" t="str">
        <f ca="1">IFERROR(__xludf.DUMMYFUNCTION("""COMPUTED_VALUE"""),"Мария")</f>
        <v>Мария</v>
      </c>
      <c r="C72" s="1" t="str">
        <f ca="1">IFERROR(__xludf.DUMMYFUNCTION("""COMPUTED_VALUE"""),"4 класс")</f>
        <v>4 класс</v>
      </c>
      <c r="D72" s="1" t="str">
        <f ca="1">IFERROR(__xludf.DUMMYFUNCTION("""COMPUTED_VALUE"""),"Расширенная лига")</f>
        <v>Расширенная лига</v>
      </c>
      <c r="E72" s="1">
        <f ca="1">IFERROR(__xludf.DUMMYFUNCTION("""COMPUTED_VALUE"""),8)</f>
        <v>8</v>
      </c>
      <c r="F72" s="1" t="str">
        <f ca="1">IFERROR(__xludf.DUMMYFUNCTION("""COMPUTED_VALUE"""),"Участник")</f>
        <v>Участник</v>
      </c>
      <c r="G72" s="1" t="str">
        <f ca="1">IFERROR(__xludf.DUMMYFUNCTION("""COMPUTED_VALUE"""),"ГБОУ УР Лицей №41")</f>
        <v>ГБОУ УР Лицей №41</v>
      </c>
      <c r="H72" s="1" t="str">
        <f ca="1">IFERROR(__xludf.DUMMYFUNCTION("""COMPUTED_VALUE"""),"г.Ижевск")</f>
        <v>г.Ижевск</v>
      </c>
    </row>
    <row r="73" spans="1:8" ht="12.75" x14ac:dyDescent="0.35">
      <c r="A73" s="1" t="str">
        <f ca="1">IFERROR(__xludf.DUMMYFUNCTION("""COMPUTED_VALUE"""),"Петров")</f>
        <v>Петров</v>
      </c>
      <c r="B73" s="1" t="str">
        <f ca="1">IFERROR(__xludf.DUMMYFUNCTION("""COMPUTED_VALUE"""),"Иван")</f>
        <v>Иван</v>
      </c>
      <c r="C73" s="1" t="str">
        <f ca="1">IFERROR(__xludf.DUMMYFUNCTION("""COMPUTED_VALUE"""),"4 класс")</f>
        <v>4 класс</v>
      </c>
      <c r="D73" s="1" t="str">
        <f ca="1">IFERROR(__xludf.DUMMYFUNCTION("""COMPUTED_VALUE"""),"Базовая лига")</f>
        <v>Базовая лига</v>
      </c>
      <c r="E73" s="1">
        <f ca="1">IFERROR(__xludf.DUMMYFUNCTION("""COMPUTED_VALUE"""),6)</f>
        <v>6</v>
      </c>
      <c r="F73" s="1" t="str">
        <f ca="1">IFERROR(__xludf.DUMMYFUNCTION("""COMPUTED_VALUE"""),"Участник")</f>
        <v>Участник</v>
      </c>
      <c r="G73" s="1" t="str">
        <f ca="1">IFERROR(__xludf.DUMMYFUNCTION("""COMPUTED_VALUE"""),"МБОУ СОШ №84")</f>
        <v>МБОУ СОШ №84</v>
      </c>
      <c r="H73" s="1" t="str">
        <f ca="1">IFERROR(__xludf.DUMMYFUNCTION("""COMPUTED_VALUE"""),"г.Ижевск")</f>
        <v>г.Ижевск</v>
      </c>
    </row>
    <row r="74" spans="1:8" ht="12.75" x14ac:dyDescent="0.35">
      <c r="A74" s="1" t="str">
        <f ca="1">IFERROR(__xludf.DUMMYFUNCTION("""COMPUTED_VALUE"""),"Шаригина")</f>
        <v>Шаригина</v>
      </c>
      <c r="B74" s="1" t="str">
        <f ca="1">IFERROR(__xludf.DUMMYFUNCTION("""COMPUTED_VALUE"""),"Эмилия")</f>
        <v>Эмилия</v>
      </c>
      <c r="C74" s="1" t="str">
        <f ca="1">IFERROR(__xludf.DUMMYFUNCTION("""COMPUTED_VALUE"""),"4 класс")</f>
        <v>4 класс</v>
      </c>
      <c r="D74" s="1" t="str">
        <f ca="1">IFERROR(__xludf.DUMMYFUNCTION("""COMPUTED_VALUE"""),"Базовая лига")</f>
        <v>Базовая лига</v>
      </c>
      <c r="E74" s="1">
        <f ca="1">IFERROR(__xludf.DUMMYFUNCTION("""COMPUTED_VALUE"""),6)</f>
        <v>6</v>
      </c>
      <c r="F74" s="1" t="str">
        <f ca="1">IFERROR(__xludf.DUMMYFUNCTION("""COMPUTED_VALUE"""),"Участник")</f>
        <v>Участник</v>
      </c>
      <c r="G74" s="1" t="str">
        <f ca="1">IFERROR(__xludf.DUMMYFUNCTION("""COMPUTED_VALUE"""),"МБОУ Лицей №1 им. Н.К. Крупской")</f>
        <v>МБОУ Лицей №1 им. Н.К. Крупской</v>
      </c>
      <c r="H74" s="1" t="str">
        <f ca="1">IFERROR(__xludf.DUMMYFUNCTION("""COMPUTED_VALUE"""),"г.Камбарка")</f>
        <v>г.Камбарка</v>
      </c>
    </row>
    <row r="75" spans="1:8" ht="12.75" x14ac:dyDescent="0.35">
      <c r="A75" s="1" t="str">
        <f ca="1">IFERROR(__xludf.DUMMYFUNCTION("""COMPUTED_VALUE"""),"Щенин")</f>
        <v>Щенин</v>
      </c>
      <c r="B75" s="1" t="str">
        <f ca="1">IFERROR(__xludf.DUMMYFUNCTION("""COMPUTED_VALUE"""),"Платон")</f>
        <v>Платон</v>
      </c>
      <c r="C75" s="1" t="str">
        <f ca="1">IFERROR(__xludf.DUMMYFUNCTION("""COMPUTED_VALUE"""),"4 класс")</f>
        <v>4 класс</v>
      </c>
      <c r="D75" s="1" t="str">
        <f ca="1">IFERROR(__xludf.DUMMYFUNCTION("""COMPUTED_VALUE"""),"Базовая лига")</f>
        <v>Базовая лига</v>
      </c>
      <c r="E75" s="1">
        <f ca="1">IFERROR(__xludf.DUMMYFUNCTION("""COMPUTED_VALUE"""),6)</f>
        <v>6</v>
      </c>
      <c r="F75" s="1" t="str">
        <f ca="1">IFERROR(__xludf.DUMMYFUNCTION("""COMPUTED_VALUE"""),"Участник")</f>
        <v>Участник</v>
      </c>
      <c r="G75" s="1" t="str">
        <f ca="1">IFERROR(__xludf.DUMMYFUNCTION("""COMPUTED_VALUE"""),"МБОУ ИЕГЛ ""Школа-30""")</f>
        <v>МБОУ ИЕГЛ "Школа-30"</v>
      </c>
      <c r="H75" s="1" t="str">
        <f ca="1">IFERROR(__xludf.DUMMYFUNCTION("""COMPUTED_VALUE"""),"г.Ижевск")</f>
        <v>г.Ижевск</v>
      </c>
    </row>
    <row r="76" spans="1:8" ht="12.75" x14ac:dyDescent="0.35">
      <c r="A76" s="1" t="str">
        <f ca="1">IFERROR(__xludf.DUMMYFUNCTION("""COMPUTED_VALUE"""),"Даутов")</f>
        <v>Даутов</v>
      </c>
      <c r="B76" s="1" t="str">
        <f ca="1">IFERROR(__xludf.DUMMYFUNCTION("""COMPUTED_VALUE"""),"Аслан")</f>
        <v>Аслан</v>
      </c>
      <c r="C76" s="1" t="str">
        <f ca="1">IFERROR(__xludf.DUMMYFUNCTION("""COMPUTED_VALUE"""),"4 класс")</f>
        <v>4 класс</v>
      </c>
      <c r="D76" s="1" t="str">
        <f ca="1">IFERROR(__xludf.DUMMYFUNCTION("""COMPUTED_VALUE"""),"Базовая лига")</f>
        <v>Базовая лига</v>
      </c>
      <c r="E76" s="1">
        <f ca="1">IFERROR(__xludf.DUMMYFUNCTION("""COMPUTED_VALUE"""),5)</f>
        <v>5</v>
      </c>
      <c r="F76" s="1" t="str">
        <f ca="1">IFERROR(__xludf.DUMMYFUNCTION("""COMPUTED_VALUE"""),"Участник")</f>
        <v>Участник</v>
      </c>
      <c r="G76" s="1" t="str">
        <f ca="1">IFERROR(__xludf.DUMMYFUNCTION("""COMPUTED_VALUE"""),"МБОУ СОШ №5")</f>
        <v>МБОУ СОШ №5</v>
      </c>
      <c r="H76" s="1" t="str">
        <f ca="1">IFERROR(__xludf.DUMMYFUNCTION("""COMPUTED_VALUE"""),"г.Ижевск")</f>
        <v>г.Ижевск</v>
      </c>
    </row>
    <row r="77" spans="1:8" ht="12.75" x14ac:dyDescent="0.35">
      <c r="A77" s="1" t="str">
        <f ca="1">IFERROR(__xludf.DUMMYFUNCTION("""COMPUTED_VALUE"""),"Камышев")</f>
        <v>Камышев</v>
      </c>
      <c r="B77" s="1" t="str">
        <f ca="1">IFERROR(__xludf.DUMMYFUNCTION("""COMPUTED_VALUE"""),"Александр")</f>
        <v>Александр</v>
      </c>
      <c r="C77" s="1" t="str">
        <f ca="1">IFERROR(__xludf.DUMMYFUNCTION("""COMPUTED_VALUE"""),"4 класс")</f>
        <v>4 класс</v>
      </c>
      <c r="D77" s="1" t="str">
        <f ca="1">IFERROR(__xludf.DUMMYFUNCTION("""COMPUTED_VALUE"""),"Базовая лига")</f>
        <v>Базовая лига</v>
      </c>
      <c r="E77" s="1">
        <f ca="1">IFERROR(__xludf.DUMMYFUNCTION("""COMPUTED_VALUE"""),5)</f>
        <v>5</v>
      </c>
      <c r="F77" s="1" t="str">
        <f ca="1">IFERROR(__xludf.DUMMYFUNCTION("""COMPUTED_VALUE"""),"Участник")</f>
        <v>Участник</v>
      </c>
      <c r="G77" s="1" t="str">
        <f ca="1">IFERROR(__xludf.DUMMYFUNCTION("""COMPUTED_VALUE"""),"МБОУ СОШ №91 им. Надежды Курченко")</f>
        <v>МБОУ СОШ №91 им. Надежды Курченко</v>
      </c>
      <c r="H77" s="1" t="str">
        <f ca="1">IFERROR(__xludf.DUMMYFUNCTION("""COMPUTED_VALUE"""),"г.Ижевск")</f>
        <v>г.Ижевск</v>
      </c>
    </row>
    <row r="78" spans="1:8" ht="12.75" x14ac:dyDescent="0.35">
      <c r="A78" s="1" t="str">
        <f ca="1">IFERROR(__xludf.DUMMYFUNCTION("""COMPUTED_VALUE"""),"Лебедева ")</f>
        <v xml:space="preserve">Лебедева </v>
      </c>
      <c r="B78" s="1" t="str">
        <f ca="1">IFERROR(__xludf.DUMMYFUNCTION("""COMPUTED_VALUE"""),"Дарья")</f>
        <v>Дарья</v>
      </c>
      <c r="C78" s="1" t="str">
        <f ca="1">IFERROR(__xludf.DUMMYFUNCTION("""COMPUTED_VALUE"""),"4 класс")</f>
        <v>4 класс</v>
      </c>
      <c r="D78" s="1" t="str">
        <f ca="1">IFERROR(__xludf.DUMMYFUNCTION("""COMPUTED_VALUE"""),"Расширенная лига")</f>
        <v>Расширенная лига</v>
      </c>
      <c r="E78" s="1">
        <f ca="1">IFERROR(__xludf.DUMMYFUNCTION("""COMPUTED_VALUE"""),5)</f>
        <v>5</v>
      </c>
      <c r="F78" s="1" t="str">
        <f ca="1">IFERROR(__xludf.DUMMYFUNCTION("""COMPUTED_VALUE"""),"Участник")</f>
        <v>Участник</v>
      </c>
      <c r="G78" s="1" t="str">
        <f ca="1">IFERROR(__xludf.DUMMYFUNCTION("""COMPUTED_VALUE"""),"МБОУ МОК ""Гармония""")</f>
        <v>МБОУ МОК "Гармония"</v>
      </c>
      <c r="H78" s="1" t="str">
        <f ca="1">IFERROR(__xludf.DUMMYFUNCTION("""COMPUTED_VALUE"""),"г.Ижевск")</f>
        <v>г.Ижевск</v>
      </c>
    </row>
    <row r="79" spans="1:8" ht="12.75" x14ac:dyDescent="0.35">
      <c r="A79" s="1" t="str">
        <f ca="1">IFERROR(__xludf.DUMMYFUNCTION("""COMPUTED_VALUE"""),"Чариков")</f>
        <v>Чариков</v>
      </c>
      <c r="B79" s="1" t="str">
        <f ca="1">IFERROR(__xludf.DUMMYFUNCTION("""COMPUTED_VALUE"""),"Иван")</f>
        <v>Иван</v>
      </c>
      <c r="C79" s="1" t="str">
        <f ca="1">IFERROR(__xludf.DUMMYFUNCTION("""COMPUTED_VALUE"""),"4 класс")</f>
        <v>4 класс</v>
      </c>
      <c r="D79" s="1" t="str">
        <f ca="1">IFERROR(__xludf.DUMMYFUNCTION("""COMPUTED_VALUE"""),"Базовая лига")</f>
        <v>Базовая лига</v>
      </c>
      <c r="E79" s="1">
        <f ca="1">IFERROR(__xludf.DUMMYFUNCTION("""COMPUTED_VALUE"""),4)</f>
        <v>4</v>
      </c>
      <c r="F79" s="1" t="str">
        <f ca="1">IFERROR(__xludf.DUMMYFUNCTION("""COMPUTED_VALUE"""),"Участник")</f>
        <v>Участник</v>
      </c>
      <c r="G79" s="1" t="str">
        <f ca="1">IFERROR(__xludf.DUMMYFUNCTION("""COMPUTED_VALUE"""),"МБОУ СОШ №5")</f>
        <v>МБОУ СОШ №5</v>
      </c>
      <c r="H79" s="1" t="str">
        <f ca="1">IFERROR(__xludf.DUMMYFUNCTION("""COMPUTED_VALUE"""),"г.Ижевск")</f>
        <v>г.Ижевск</v>
      </c>
    </row>
    <row r="80" spans="1:8" ht="12.75" x14ac:dyDescent="0.35">
      <c r="A80" s="1" t="str">
        <f ca="1">IFERROR(__xludf.DUMMYFUNCTION("""COMPUTED_VALUE"""),"Шакирова")</f>
        <v>Шакирова</v>
      </c>
      <c r="B80" s="1" t="str">
        <f ca="1">IFERROR(__xludf.DUMMYFUNCTION("""COMPUTED_VALUE"""),"Самира")</f>
        <v>Самира</v>
      </c>
      <c r="C80" s="1" t="str">
        <f ca="1">IFERROR(__xludf.DUMMYFUNCTION("""COMPUTED_VALUE"""),"4 класс")</f>
        <v>4 класс</v>
      </c>
      <c r="D80" s="1" t="str">
        <f ca="1">IFERROR(__xludf.DUMMYFUNCTION("""COMPUTED_VALUE"""),"Базовая лига")</f>
        <v>Базовая лига</v>
      </c>
      <c r="E80" s="1">
        <f ca="1">IFERROR(__xludf.DUMMYFUNCTION("""COMPUTED_VALUE"""),3)</f>
        <v>3</v>
      </c>
      <c r="F80" s="1" t="str">
        <f ca="1">IFERROR(__xludf.DUMMYFUNCTION("""COMPUTED_VALUE"""),"Участник")</f>
        <v>Участник</v>
      </c>
      <c r="G80" s="1" t="str">
        <f ca="1">IFERROR(__xludf.DUMMYFUNCTION("""COMPUTED_VALUE"""),"МБОУ СОШ №17")</f>
        <v>МБОУ СОШ №17</v>
      </c>
      <c r="H80" s="1" t="str">
        <f ca="1">IFERROR(__xludf.DUMMYFUNCTION("""COMPUTED_VALUE"""),"г.Ижевск")</f>
        <v>г.Ижевск</v>
      </c>
    </row>
    <row r="81" spans="1:8" ht="12.75" x14ac:dyDescent="0.35">
      <c r="A81" s="1" t="str">
        <f ca="1">IFERROR(__xludf.DUMMYFUNCTION("""COMPUTED_VALUE"""),"Данилова")</f>
        <v>Данилова</v>
      </c>
      <c r="B81" s="1" t="str">
        <f ca="1">IFERROR(__xludf.DUMMYFUNCTION("""COMPUTED_VALUE"""),"Агата")</f>
        <v>Агата</v>
      </c>
      <c r="C81" s="1" t="str">
        <f ca="1">IFERROR(__xludf.DUMMYFUNCTION("""COMPUTED_VALUE"""),"4 класс")</f>
        <v>4 класс</v>
      </c>
      <c r="D81" s="1" t="str">
        <f ca="1">IFERROR(__xludf.DUMMYFUNCTION("""COMPUTED_VALUE"""),"Базовая лига")</f>
        <v>Базовая лига</v>
      </c>
      <c r="E81" s="1">
        <f ca="1">IFERROR(__xludf.DUMMYFUNCTION("""COMPUTED_VALUE"""),2)</f>
        <v>2</v>
      </c>
      <c r="F81" s="1" t="str">
        <f ca="1">IFERROR(__xludf.DUMMYFUNCTION("""COMPUTED_VALUE"""),"Участник")</f>
        <v>Участник</v>
      </c>
      <c r="G81" s="1" t="str">
        <f ca="1">IFERROR(__xludf.DUMMYFUNCTION("""COMPUTED_VALUE"""),"МБОУ МОК ""Гармония""")</f>
        <v>МБОУ МОК "Гармония"</v>
      </c>
      <c r="H81" s="1" t="str">
        <f ca="1">IFERROR(__xludf.DUMMYFUNCTION("""COMPUTED_VALUE"""),"г.Ижевск")</f>
        <v>г.Ижевск</v>
      </c>
    </row>
    <row r="82" spans="1:8" ht="12.75" x14ac:dyDescent="0.35">
      <c r="A82" s="1" t="str">
        <f ca="1">IFERROR(__xludf.DUMMYFUNCTION("""COMPUTED_VALUE"""),"Крылова")</f>
        <v>Крылова</v>
      </c>
      <c r="B82" s="1" t="str">
        <f ca="1">IFERROR(__xludf.DUMMYFUNCTION("""COMPUTED_VALUE"""),"Юлия")</f>
        <v>Юлия</v>
      </c>
      <c r="C82" s="1" t="str">
        <f ca="1">IFERROR(__xludf.DUMMYFUNCTION("""COMPUTED_VALUE"""),"4 класс")</f>
        <v>4 класс</v>
      </c>
      <c r="D82" s="1" t="str">
        <f ca="1">IFERROR(__xludf.DUMMYFUNCTION("""COMPUTED_VALUE"""),"Базовая лига")</f>
        <v>Базовая лига</v>
      </c>
      <c r="E82" s="1">
        <f ca="1">IFERROR(__xludf.DUMMYFUNCTION("""COMPUTED_VALUE"""),2)</f>
        <v>2</v>
      </c>
      <c r="F82" s="1" t="str">
        <f ca="1">IFERROR(__xludf.DUMMYFUNCTION("""COMPUTED_VALUE"""),"Участник")</f>
        <v>Участник</v>
      </c>
      <c r="G82" s="1" t="str">
        <f ca="1">IFERROR(__xludf.DUMMYFUNCTION("""COMPUTED_VALUE"""),"МБОУ ИТ-лицей №24")</f>
        <v>МБОУ ИТ-лицей №24</v>
      </c>
      <c r="H82" s="1" t="str">
        <f ca="1">IFERROR(__xludf.DUMMYFUNCTION("""COMPUTED_VALUE"""),"г.Ижевск")</f>
        <v>г.Ижевск</v>
      </c>
    </row>
    <row r="83" spans="1:8" ht="12.75" x14ac:dyDescent="0.35">
      <c r="A83" s="1" t="str">
        <f ca="1">IFERROR(__xludf.DUMMYFUNCTION("""COMPUTED_VALUE"""),"Неганова")</f>
        <v>Неганова</v>
      </c>
      <c r="B83" s="1" t="str">
        <f ca="1">IFERROR(__xludf.DUMMYFUNCTION("""COMPUTED_VALUE"""),"Мария")</f>
        <v>Мария</v>
      </c>
      <c r="C83" s="1" t="str">
        <f ca="1">IFERROR(__xludf.DUMMYFUNCTION("""COMPUTED_VALUE"""),"4 класс")</f>
        <v>4 класс</v>
      </c>
      <c r="D83" s="1" t="str">
        <f ca="1">IFERROR(__xludf.DUMMYFUNCTION("""COMPUTED_VALUE"""),"Базовая лига")</f>
        <v>Базовая лига</v>
      </c>
      <c r="E83" s="1">
        <f ca="1">IFERROR(__xludf.DUMMYFUNCTION("""COMPUTED_VALUE"""),2)</f>
        <v>2</v>
      </c>
      <c r="F83" s="1" t="str">
        <f ca="1">IFERROR(__xludf.DUMMYFUNCTION("""COMPUTED_VALUE"""),"Участник")</f>
        <v>Участник</v>
      </c>
      <c r="G83" s="1" t="str">
        <f ca="1">IFERROR(__xludf.DUMMYFUNCTION("""COMPUTED_VALUE"""),"МБОУ ""Воткинский лицей""")</f>
        <v>МБОУ "Воткинский лицей"</v>
      </c>
      <c r="H83" s="1" t="str">
        <f ca="1">IFERROR(__xludf.DUMMYFUNCTION("""COMPUTED_VALUE"""),"г.Воткинск")</f>
        <v>г.Воткинск</v>
      </c>
    </row>
    <row r="84" spans="1:8" ht="12.75" x14ac:dyDescent="0.35">
      <c r="A84" s="1" t="str">
        <f ca="1">IFERROR(__xludf.DUMMYFUNCTION("""COMPUTED_VALUE"""),"Пивоваров")</f>
        <v>Пивоваров</v>
      </c>
      <c r="B84" s="1" t="str">
        <f ca="1">IFERROR(__xludf.DUMMYFUNCTION("""COMPUTED_VALUE"""),"Демьян")</f>
        <v>Демьян</v>
      </c>
      <c r="C84" s="1" t="str">
        <f ca="1">IFERROR(__xludf.DUMMYFUNCTION("""COMPUTED_VALUE"""),"4 класс")</f>
        <v>4 класс</v>
      </c>
      <c r="D84" s="1" t="str">
        <f ca="1">IFERROR(__xludf.DUMMYFUNCTION("""COMPUTED_VALUE"""),"Базовая лига")</f>
        <v>Базовая лига</v>
      </c>
      <c r="E84" s="1">
        <f ca="1">IFERROR(__xludf.DUMMYFUNCTION("""COMPUTED_VALUE"""),1)</f>
        <v>1</v>
      </c>
      <c r="F84" s="1" t="str">
        <f ca="1">IFERROR(__xludf.DUMMYFUNCTION("""COMPUTED_VALUE"""),"Участник")</f>
        <v>Участник</v>
      </c>
      <c r="G84" s="1" t="str">
        <f ca="1">IFERROR(__xludf.DUMMYFUNCTION("""COMPUTED_VALUE"""),"БОУ УР ""Столичный лицей""")</f>
        <v>БОУ УР "Столичный лицей"</v>
      </c>
      <c r="H84" s="1" t="str">
        <f ca="1">IFERROR(__xludf.DUMMYFUNCTION("""COMPUTED_VALUE"""),"г.Ижевск")</f>
        <v>г.Ижевск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катя иванова</cp:lastModifiedBy>
  <dcterms:modified xsi:type="dcterms:W3CDTF">2026-05-21T06:51:54Z</dcterms:modified>
</cp:coreProperties>
</file>